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521" windowWidth="8370" windowHeight="10920" tabRatio="588" activeTab="4"/>
  </bookViews>
  <sheets>
    <sheet name="АМЭС" sheetId="1" r:id="rId1"/>
    <sheet name="к-ты АМЭС" sheetId="2" r:id="rId2"/>
    <sheet name="ЕМЭС" sheetId="3" r:id="rId3"/>
    <sheet name="к-ты ЕМЭС" sheetId="4" r:id="rId4"/>
    <sheet name="СтМЭС" sheetId="5" r:id="rId5"/>
    <sheet name="к-ты СтМЭС" sheetId="6" r:id="rId6"/>
    <sheet name="ЭнергоУчасток" sheetId="7" r:id="rId7"/>
    <sheet name="к-ты ЭУ" sheetId="8" r:id="rId8"/>
  </sheets>
  <definedNames>
    <definedName name="_xlnm.Print_Area" localSheetId="0">'АМЭС'!$B$1:$L$227</definedName>
    <definedName name="_xlnm.Print_Area" localSheetId="1">'к-ты АМЭС'!$B$1:$L$222</definedName>
    <definedName name="_xlnm.Print_Area" localSheetId="5">'к-ты СтМЭС'!$B$1:$G$130</definedName>
    <definedName name="_xlnm.Print_Area" localSheetId="7">'к-ты ЭУ'!$B$1:$K$29</definedName>
    <definedName name="_xlnm.Print_Area" localSheetId="4">'СтМЭС'!$B$1:$G$133</definedName>
    <definedName name="_xlnm.Print_Area" localSheetId="6">'ЭнергоУчасток'!$B$1:$K$30</definedName>
  </definedNames>
  <calcPr fullCalcOnLoad="1"/>
</workbook>
</file>

<file path=xl/sharedStrings.xml><?xml version="1.0" encoding="utf-8"?>
<sst xmlns="http://schemas.openxmlformats.org/spreadsheetml/2006/main" count="2601" uniqueCount="326">
  <si>
    <t>№</t>
  </si>
  <si>
    <t>Подстанция</t>
  </si>
  <si>
    <t>№ 
тр-ра</t>
  </si>
  <si>
    <t>Астраханский РЭС</t>
  </si>
  <si>
    <t>Урман</t>
  </si>
  <si>
    <t>Т-1</t>
  </si>
  <si>
    <t>Т-2</t>
  </si>
  <si>
    <t>откл.</t>
  </si>
  <si>
    <t>Совхозная</t>
  </si>
  <si>
    <t>Кайнарская</t>
  </si>
  <si>
    <t>Первомайская</t>
  </si>
  <si>
    <t>Новый Колутон</t>
  </si>
  <si>
    <t>Степняк</t>
  </si>
  <si>
    <t>Жарсуатская</t>
  </si>
  <si>
    <t>Красногвардейская</t>
  </si>
  <si>
    <t>Новочеркасская</t>
  </si>
  <si>
    <t>Колутон</t>
  </si>
  <si>
    <t>Камышенка</t>
  </si>
  <si>
    <t>Кзыл-Жарская</t>
  </si>
  <si>
    <t>Береговая</t>
  </si>
  <si>
    <t>Джамбул</t>
  </si>
  <si>
    <t>Астраханка</t>
  </si>
  <si>
    <t>Гранит</t>
  </si>
  <si>
    <t>Силикатная</t>
  </si>
  <si>
    <t>Акбеит</t>
  </si>
  <si>
    <t>Итого:</t>
  </si>
  <si>
    <t>Атбасарский РЭС</t>
  </si>
  <si>
    <t>Город</t>
  </si>
  <si>
    <t>Атбасар-2</t>
  </si>
  <si>
    <t>Западная</t>
  </si>
  <si>
    <t>Красносельская</t>
  </si>
  <si>
    <t>Красная Заря</t>
  </si>
  <si>
    <t>М. Горького</t>
  </si>
  <si>
    <t>Т-3</t>
  </si>
  <si>
    <t xml:space="preserve">Целинная                </t>
  </si>
  <si>
    <t>АТ-1</t>
  </si>
  <si>
    <t>Т-4</t>
  </si>
  <si>
    <t>Мариновская</t>
  </si>
  <si>
    <t>откл</t>
  </si>
  <si>
    <t>Красный Маяк</t>
  </si>
  <si>
    <t>Шункурколь</t>
  </si>
  <si>
    <t>Ладыженка</t>
  </si>
  <si>
    <t>Сергеевка</t>
  </si>
  <si>
    <t>Самарка</t>
  </si>
  <si>
    <t>Ишимская</t>
  </si>
  <si>
    <t>Калиновка</t>
  </si>
  <si>
    <t>Новосельская</t>
  </si>
  <si>
    <t>Тельмана</t>
  </si>
  <si>
    <t>Отан</t>
  </si>
  <si>
    <t>Покровка</t>
  </si>
  <si>
    <t>Шуйская</t>
  </si>
  <si>
    <t>Борисовка</t>
  </si>
  <si>
    <t>Акимовская</t>
  </si>
  <si>
    <t>Садовая</t>
  </si>
  <si>
    <t>Аршалынский РЭС</t>
  </si>
  <si>
    <t>Н.-Александровка</t>
  </si>
  <si>
    <t>Вишнёвка</t>
  </si>
  <si>
    <t>Белоярка</t>
  </si>
  <si>
    <t>Волгодоновка</t>
  </si>
  <si>
    <t>Раздольная</t>
  </si>
  <si>
    <t>Сары-Оба</t>
  </si>
  <si>
    <t>Юбилейная</t>
  </si>
  <si>
    <t>Константиновка</t>
  </si>
  <si>
    <t>Ижевская</t>
  </si>
  <si>
    <t>Юлия</t>
  </si>
  <si>
    <t>Н.-Владимировка</t>
  </si>
  <si>
    <t>Тургеневка</t>
  </si>
  <si>
    <t>Вячеславка</t>
  </si>
  <si>
    <t>Анар</t>
  </si>
  <si>
    <t>Оросительная</t>
  </si>
  <si>
    <t>ПТФ</t>
  </si>
  <si>
    <t>Михайловка</t>
  </si>
  <si>
    <t xml:space="preserve"> Кварц</t>
  </si>
  <si>
    <t>Егиндыкольский РЭС</t>
  </si>
  <si>
    <t>Краснознаменка</t>
  </si>
  <si>
    <t>Днепропетровская</t>
  </si>
  <si>
    <t>Абая</t>
  </si>
  <si>
    <t>Армавирская</t>
  </si>
  <si>
    <t>Баумана</t>
  </si>
  <si>
    <t>Калинина</t>
  </si>
  <si>
    <t>Полтавка</t>
  </si>
  <si>
    <t>Ушакова</t>
  </si>
  <si>
    <t>Буревестник</t>
  </si>
  <si>
    <t>Целиноградский РЭС</t>
  </si>
  <si>
    <t>Воздвиженка</t>
  </si>
  <si>
    <t>Рождественка</t>
  </si>
  <si>
    <t>Красный Яр</t>
  </si>
  <si>
    <t>Акмолинская</t>
  </si>
  <si>
    <t>Ильинка</t>
  </si>
  <si>
    <t>Красный Флаг</t>
  </si>
  <si>
    <t>Луговая</t>
  </si>
  <si>
    <t>Максимовка</t>
  </si>
  <si>
    <t>Родина</t>
  </si>
  <si>
    <t>Семёновка</t>
  </si>
  <si>
    <t>Ново-Ишимка</t>
  </si>
  <si>
    <t>Антоновка</t>
  </si>
  <si>
    <t>Жангиз-Кудук</t>
  </si>
  <si>
    <t>Заря</t>
  </si>
  <si>
    <t>Интернациональная</t>
  </si>
  <si>
    <t>Красноярка</t>
  </si>
  <si>
    <t>Куянды</t>
  </si>
  <si>
    <t>М.Маметова</t>
  </si>
  <si>
    <t>Мичурина</t>
  </si>
  <si>
    <t>Романовка</t>
  </si>
  <si>
    <t>Софиевка</t>
  </si>
  <si>
    <t>Целиноградская</t>
  </si>
  <si>
    <t>Челкарская</t>
  </si>
  <si>
    <t>Астана</t>
  </si>
  <si>
    <t>ЧЛЗ</t>
  </si>
  <si>
    <t>Северная</t>
  </si>
  <si>
    <t>Коргалжынский РЭС</t>
  </si>
  <si>
    <t>Жантеке</t>
  </si>
  <si>
    <t>Кугальджино</t>
  </si>
  <si>
    <t>Сабунды</t>
  </si>
  <si>
    <t>Кенбедаик</t>
  </si>
  <si>
    <t>Арыкты</t>
  </si>
  <si>
    <t>Шалкар</t>
  </si>
  <si>
    <t>Кумгуль</t>
  </si>
  <si>
    <t>Коммуна</t>
  </si>
  <si>
    <t>Запитана по 10кВ</t>
  </si>
  <si>
    <t>Уркендеу</t>
  </si>
  <si>
    <t xml:space="preserve">Загрузка силовых трансформаторов на ПС Акмолинских МЭС  </t>
  </si>
  <si>
    <r>
      <t xml:space="preserve">Установленая
мощность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</si>
  <si>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 xml:space="preserve">Макс нагрузка, 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</si>
  <si>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r>
      <t xml:space="preserve">Макс загрузка
 тр-ра </t>
    </r>
    <r>
      <rPr>
        <sz val="12"/>
        <rFont val="Arial Cyr"/>
        <family val="2"/>
      </rPr>
      <t xml:space="preserve">
</t>
    </r>
    <r>
      <rPr>
        <b/>
        <sz val="12"/>
        <color indexed="18"/>
        <rFont val="Arial Cyr"/>
        <family val="0"/>
      </rPr>
      <t>%</t>
    </r>
  </si>
  <si>
    <r>
      <t>Макс 
нагрузка,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МВА</t>
    </r>
  </si>
  <si>
    <r>
      <t>Выданная нагрузка 
по ТУ</t>
    </r>
    <r>
      <rPr>
        <sz val="12"/>
        <rFont val="Arial Cyr"/>
        <family val="2"/>
      </rPr>
      <t xml:space="preserve"> 
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</si>
  <si>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МВТ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</si>
  <si>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6"/>
        <rFont val="Arial Cyr"/>
        <family val="0"/>
      </rPr>
      <t>МВА</t>
    </r>
  </si>
  <si>
    <r>
      <t>Итого нагрузка,</t>
    </r>
    <r>
      <rPr>
        <sz val="12"/>
        <rFont val="Arial Cyr"/>
        <family val="2"/>
      </rPr>
      <t xml:space="preserve"> </t>
    </r>
    <r>
      <rPr>
        <b/>
        <sz val="12"/>
        <color indexed="18"/>
        <rFont val="Arial Cyr"/>
        <family val="0"/>
      </rPr>
      <t>%</t>
    </r>
  </si>
  <si>
    <t>Итого по АМЭС:</t>
  </si>
  <si>
    <r>
      <t>Коэф-т
на увеличение</t>
    </r>
    <r>
      <rPr>
        <sz val="12"/>
        <rFont val="Arial Cyr"/>
        <family val="2"/>
      </rPr>
      <t xml:space="preserve">
</t>
    </r>
    <r>
      <rPr>
        <b/>
        <sz val="12"/>
        <color indexed="16"/>
        <rFont val="Arial Cyr"/>
        <family val="0"/>
      </rPr>
      <t>МВТ</t>
    </r>
  </si>
  <si>
    <t>Есильские РЭС</t>
  </si>
  <si>
    <t>Ейская</t>
  </si>
  <si>
    <t>Откл.</t>
  </si>
  <si>
    <t>Победа</t>
  </si>
  <si>
    <t>Красивинская</t>
  </si>
  <si>
    <t>37лет  Октября</t>
  </si>
  <si>
    <t>Бузулукская</t>
  </si>
  <si>
    <t>Дальняя</t>
  </si>
  <si>
    <t>Двуречная</t>
  </si>
  <si>
    <t>Есиль-2</t>
  </si>
  <si>
    <t>Жаныспай</t>
  </si>
  <si>
    <t>Заречная</t>
  </si>
  <si>
    <t>Знамя-Труда</t>
  </si>
  <si>
    <t>Каракольская</t>
  </si>
  <si>
    <t>Комсомольская.</t>
  </si>
  <si>
    <t>Красный Запорожец</t>
  </si>
  <si>
    <t>Курская</t>
  </si>
  <si>
    <t>Любимовская</t>
  </si>
  <si>
    <t>Московская</t>
  </si>
  <si>
    <t>Свободная</t>
  </si>
  <si>
    <t>Сурганская</t>
  </si>
  <si>
    <t>ТП-7</t>
  </si>
  <si>
    <t>ЦРП (Калачи)</t>
  </si>
  <si>
    <t>Жаркаинские  РЭС</t>
  </si>
  <si>
    <t>Державинская</t>
  </si>
  <si>
    <t>Пятигорская</t>
  </si>
  <si>
    <t>Братолюбовская</t>
  </si>
  <si>
    <t>Валиханова</t>
  </si>
  <si>
    <t>Донская</t>
  </si>
  <si>
    <t>Львовская</t>
  </si>
  <si>
    <t>Отрадная</t>
  </si>
  <si>
    <t>Пригородная</t>
  </si>
  <si>
    <t>Тассуат</t>
  </si>
  <si>
    <t>Шолаксандинская</t>
  </si>
  <si>
    <t>Южная</t>
  </si>
  <si>
    <t>Титова</t>
  </si>
  <si>
    <t>Тасты-Талды</t>
  </si>
  <si>
    <t>Баранкуль</t>
  </si>
  <si>
    <t>Ростовская</t>
  </si>
  <si>
    <t>Нахимовская</t>
  </si>
  <si>
    <t>Лен-Комсомола</t>
  </si>
  <si>
    <t>Фурманова</t>
  </si>
  <si>
    <t>Карасуская</t>
  </si>
  <si>
    <t>Жаксынские  РЭС</t>
  </si>
  <si>
    <t>Лозовая</t>
  </si>
  <si>
    <t>Новая</t>
  </si>
  <si>
    <t>Кайракты</t>
  </si>
  <si>
    <t>Калининская</t>
  </si>
  <si>
    <t>Киевская</t>
  </si>
  <si>
    <t>Кировская</t>
  </si>
  <si>
    <t>Моховая</t>
  </si>
  <si>
    <t>Новокиенка</t>
  </si>
  <si>
    <t>Островская</t>
  </si>
  <si>
    <t>Подгорная</t>
  </si>
  <si>
    <t>Рентабельная</t>
  </si>
  <si>
    <t>Элеваторная</t>
  </si>
  <si>
    <t>Ярославская</t>
  </si>
  <si>
    <t>Алгабас</t>
  </si>
  <si>
    <t>Казгородок</t>
  </si>
  <si>
    <t>Кийма</t>
  </si>
  <si>
    <t>Ленина</t>
  </si>
  <si>
    <t>Жаксынская</t>
  </si>
  <si>
    <t>Сандыктауские РЭС</t>
  </si>
  <si>
    <t>Балкашино</t>
  </si>
  <si>
    <t>Веселовская</t>
  </si>
  <si>
    <t>Гвардеец</t>
  </si>
  <si>
    <t>Новоникольская</t>
  </si>
  <si>
    <t>Белгородка</t>
  </si>
  <si>
    <t>Поляна</t>
  </si>
  <si>
    <t>Владимировка</t>
  </si>
  <si>
    <t>Лесная</t>
  </si>
  <si>
    <t>Каменка</t>
  </si>
  <si>
    <t>Барракульская</t>
  </si>
  <si>
    <t>Спасская</t>
  </si>
  <si>
    <t>Дорогино</t>
  </si>
  <si>
    <t>Богородка</t>
  </si>
  <si>
    <t>Приозерная</t>
  </si>
  <si>
    <t>Сандыктау</t>
  </si>
  <si>
    <t>Васильевка</t>
  </si>
  <si>
    <t>Заводская</t>
  </si>
  <si>
    <t>Культура</t>
  </si>
  <si>
    <t>Буландынские РЭС</t>
  </si>
  <si>
    <t>ПС Заводская</t>
  </si>
  <si>
    <t>110/35/10</t>
  </si>
  <si>
    <t>ПС Никольская</t>
  </si>
  <si>
    <t>ПС Карамышевка</t>
  </si>
  <si>
    <t>ПС Журавлевка</t>
  </si>
  <si>
    <t>ПС Красноводская</t>
  </si>
  <si>
    <t>35/10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</si>
  <si>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</si>
  <si>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</si>
  <si>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</si>
  <si>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</si>
  <si>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</si>
  <si>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</si>
  <si>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</si>
  <si>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</si>
  <si>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</si>
  <si>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</si>
  <si>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</si>
  <si>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Аккольские РЭС</t>
  </si>
  <si>
    <t>ПС Алексеевка</t>
  </si>
  <si>
    <t>ремонт</t>
  </si>
  <si>
    <t>ПС Искра</t>
  </si>
  <si>
    <t>ПС Урюпинка</t>
  </si>
  <si>
    <t>110/10</t>
  </si>
  <si>
    <t>ПС Минская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</si>
  <si>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</si>
  <si>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</si>
  <si>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</si>
  <si>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</si>
  <si>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</si>
  <si>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</si>
  <si>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</si>
  <si>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</si>
  <si>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</si>
  <si>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</si>
  <si>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Ерейментауские РЭС</t>
  </si>
  <si>
    <t>ПС Ерментау</t>
  </si>
  <si>
    <t>110/35/6</t>
  </si>
  <si>
    <t>ПС Тургай</t>
  </si>
  <si>
    <t>ПС Новомарковка</t>
  </si>
  <si>
    <t>ПС Фрунзе</t>
  </si>
  <si>
    <t>ПС Ерментау-Г-2</t>
  </si>
  <si>
    <t>ПС Ерментау-Г-1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</si>
  <si>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</si>
  <si>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</si>
  <si>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</si>
  <si>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</si>
  <si>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</si>
  <si>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</si>
  <si>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</si>
  <si>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Шортандинские РЭС</t>
  </si>
  <si>
    <t>ПС Жолымбет</t>
  </si>
  <si>
    <t>220/110/35/6</t>
  </si>
  <si>
    <t>АТ-3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</si>
  <si>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</si>
  <si>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</si>
  <si>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</si>
  <si>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</si>
  <si>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</si>
  <si>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  35/10</t>
  </si>
  <si>
    <t>ПС Агат    35/10</t>
  </si>
  <si>
    <t>резерв</t>
  </si>
  <si>
    <t>ПС Кара-Адыр  35/10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</si>
  <si>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</si>
  <si>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</si>
  <si>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</si>
  <si>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</si>
  <si>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</si>
  <si>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</si>
  <si>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ИТОГО по МЭС:</t>
  </si>
  <si>
    <t>Степногорский ЭУ</t>
  </si>
  <si>
    <t>АТ-2</t>
  </si>
  <si>
    <t>ПС Бестюбе</t>
  </si>
  <si>
    <t>ПС Аксу</t>
  </si>
  <si>
    <t>35/6</t>
  </si>
  <si>
    <t>ПС МКК</t>
  </si>
  <si>
    <t>ПС Селетинская</t>
  </si>
  <si>
    <t>110/6</t>
  </si>
  <si>
    <t>ПС Степногорская</t>
  </si>
  <si>
    <t>ПС Изобильная</t>
  </si>
  <si>
    <t>ПС Черняховская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</si>
  <si>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</si>
  <si>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</si>
  <si>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</si>
  <si>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</si>
  <si>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</si>
  <si>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</si>
  <si>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</si>
  <si>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</si>
  <si>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</si>
  <si>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</si>
  <si>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</si>
  <si>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</si>
  <si>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</t>
  </si>
  <si>
    <t xml:space="preserve">Загрузка силовых трансформаторов по подстанциям  110, 35 кВ ЕМЭС </t>
  </si>
  <si>
    <t>Итого по ЕМЭС:</t>
  </si>
  <si>
    <t xml:space="preserve">Жаркаинские  РЭС       </t>
  </si>
  <si>
    <t xml:space="preserve">Жаксынские  РЭС       </t>
  </si>
  <si>
    <t xml:space="preserve">Сандыктауские РЭС       </t>
  </si>
  <si>
    <t>2015 г.</t>
  </si>
  <si>
    <t xml:space="preserve">Загрузка силовых трансформаторов по подстанциям  220, 110, 35 кВ СМЭС </t>
  </si>
  <si>
    <t>Т-1 в реж. 110/35</t>
  </si>
  <si>
    <t>Т-2 в реж.110/10</t>
  </si>
  <si>
    <t xml:space="preserve"> Т-2 в реж.110/35</t>
  </si>
  <si>
    <t>Т-1 в реж. 110/10</t>
  </si>
  <si>
    <t xml:space="preserve">Аккольские РЭС </t>
  </si>
  <si>
    <t xml:space="preserve">Буландынские РЭС </t>
  </si>
  <si>
    <t xml:space="preserve">Загрузка силовых трансформаторов по подстанциям  220, 110, 35 кВ </t>
  </si>
  <si>
    <t xml:space="preserve"> ПС Степная
 220/110/35/10  </t>
  </si>
  <si>
    <t>ПС Богембай
35/10</t>
  </si>
  <si>
    <t xml:space="preserve">Степногорский ЭУ </t>
  </si>
  <si>
    <t>на 30.09.2015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</si>
</sst>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 ;\-#,##0.00\ 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0.0%"/>
    <numFmt numFmtId="189" formatCode="#,##0.0"/>
    <numFmt numFmtId="190" formatCode="[$-FC19]d\ mmmm\ yyyy\ &quot;г.&quot;"/>
    <numFmt numFmtId="191" formatCode="yyyy&quot; г.&quot;"/>
    <numFmt numFmtId="192" formatCode="yyyy&quot; год&quot;"/>
  </numFmts>
  <fonts count="53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color indexed="16"/>
      <name val="Arial Cyr"/>
      <family val="0"/>
    </font>
    <font>
      <b/>
      <sz val="12"/>
      <color indexed="18"/>
      <name val="Arial Cyr"/>
      <family val="0"/>
    </font>
    <font>
      <sz val="12"/>
      <color indexed="56"/>
      <name val="Arial Cyr"/>
      <family val="2"/>
    </font>
    <font>
      <sz val="12"/>
      <color indexed="20"/>
      <name val="Arial Cyr"/>
      <family val="0"/>
    </font>
    <font>
      <b/>
      <sz val="12"/>
      <name val="Arial Cyr"/>
      <family val="0"/>
    </font>
    <font>
      <b/>
      <sz val="14"/>
      <color indexed="18"/>
      <name val="Arial Cyr"/>
      <family val="0"/>
    </font>
    <font>
      <sz val="14"/>
      <color indexed="18"/>
      <name val="Arial Cyr"/>
      <family val="0"/>
    </font>
    <font>
      <b/>
      <sz val="13"/>
      <color indexed="18"/>
      <name val="Arial Cyr"/>
      <family val="0"/>
    </font>
    <font>
      <b/>
      <sz val="13"/>
      <color indexed="16"/>
      <name val="Arial Cyr"/>
      <family val="0"/>
    </font>
    <font>
      <b/>
      <sz val="12"/>
      <color indexed="56"/>
      <name val="Arial Cyr"/>
      <family val="0"/>
    </font>
    <font>
      <b/>
      <sz val="14"/>
      <color indexed="20"/>
      <name val="Arial Cyr"/>
      <family val="2"/>
    </font>
    <font>
      <b/>
      <sz val="14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9"/>
      <name val="Arial Cyr"/>
      <family val="0"/>
    </font>
    <font>
      <i/>
      <u val="single"/>
      <sz val="14"/>
      <color indexed="20"/>
      <name val="Arial Cyr"/>
      <family val="0"/>
    </font>
    <font>
      <b/>
      <i/>
      <sz val="11"/>
      <color indexed="61"/>
      <name val="Arial Cyr"/>
      <family val="0"/>
    </font>
    <font>
      <b/>
      <i/>
      <sz val="11"/>
      <color indexed="10"/>
      <name val="Arial Cyr"/>
      <family val="0"/>
    </font>
    <font>
      <b/>
      <i/>
      <sz val="12"/>
      <color indexed="56"/>
      <name val="Arial Cyr"/>
      <family val="0"/>
    </font>
    <font>
      <i/>
      <sz val="14"/>
      <color indexed="20"/>
      <name val="Arial Cyr"/>
      <family val="0"/>
    </font>
    <font>
      <b/>
      <sz val="10"/>
      <color indexed="10"/>
      <name val="Arial Cyr"/>
      <family val="0"/>
    </font>
    <font>
      <b/>
      <sz val="13"/>
      <color indexed="20"/>
      <name val="Arial Cyr"/>
      <family val="0"/>
    </font>
    <font>
      <b/>
      <sz val="10"/>
      <name val="Arial Cyr"/>
      <family val="0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>
        <color indexed="63"/>
      </bottom>
    </border>
    <border>
      <left style="medium"/>
      <right style="medium"/>
      <top style="hair"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hair"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>
        <color indexed="63"/>
      </bottom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ck">
        <color indexed="16"/>
      </left>
      <right>
        <color indexed="63"/>
      </right>
      <top style="medium"/>
      <bottom style="medium"/>
    </border>
    <border>
      <left>
        <color indexed="63"/>
      </left>
      <right style="thick">
        <color indexed="16"/>
      </right>
      <top style="medium"/>
      <bottom style="medium"/>
    </border>
    <border>
      <left style="thick">
        <color indexed="16"/>
      </left>
      <right style="medium"/>
      <top style="medium"/>
      <bottom style="hair">
        <color indexed="63"/>
      </bottom>
    </border>
    <border>
      <left style="medium"/>
      <right style="thick">
        <color indexed="16"/>
      </right>
      <top style="medium"/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medium"/>
    </border>
    <border>
      <left style="medium"/>
      <right style="thick">
        <color indexed="16"/>
      </right>
      <top style="hair">
        <color indexed="63"/>
      </top>
      <bottom style="medium"/>
    </border>
    <border>
      <left style="thick">
        <color indexed="16"/>
      </left>
      <right style="medium"/>
      <top style="hair">
        <color indexed="63"/>
      </top>
      <bottom style="hair"/>
    </border>
    <border>
      <left style="medium"/>
      <right style="thick">
        <color indexed="16"/>
      </right>
      <top style="hair">
        <color indexed="63"/>
      </top>
      <bottom style="hair"/>
    </border>
    <border>
      <left style="thick">
        <color indexed="16"/>
      </left>
      <right style="medium"/>
      <top style="hair"/>
      <bottom style="medium"/>
    </border>
    <border>
      <left style="medium"/>
      <right style="thick">
        <color indexed="16"/>
      </right>
      <top style="hair"/>
      <bottom style="medium"/>
    </border>
    <border>
      <left style="thick">
        <color indexed="16"/>
      </left>
      <right style="medium"/>
      <top style="medium"/>
      <bottom style="hair"/>
    </border>
    <border>
      <left style="medium"/>
      <right style="thick">
        <color indexed="16"/>
      </right>
      <top style="medium"/>
      <bottom style="hair"/>
    </border>
    <border>
      <left style="thick">
        <color indexed="16"/>
      </left>
      <right style="medium"/>
      <top style="hair"/>
      <bottom style="hair">
        <color indexed="63"/>
      </bottom>
    </border>
    <border>
      <left style="medium"/>
      <right style="thick">
        <color indexed="16"/>
      </right>
      <top style="hair"/>
      <bottom style="hair">
        <color indexed="63"/>
      </bottom>
    </border>
    <border>
      <left style="thick">
        <color indexed="16"/>
      </left>
      <right style="medium"/>
      <top style="medium"/>
      <bottom>
        <color indexed="63"/>
      </bottom>
    </border>
    <border>
      <left style="medium"/>
      <right style="thick">
        <color indexed="16"/>
      </right>
      <top style="medium"/>
      <bottom>
        <color indexed="63"/>
      </bottom>
    </border>
    <border>
      <left style="thick">
        <color indexed="16"/>
      </left>
      <right style="medium"/>
      <top style="hair"/>
      <bottom style="hair"/>
    </border>
    <border>
      <left style="medium"/>
      <right style="thick">
        <color indexed="16"/>
      </right>
      <top style="hair"/>
      <bottom style="hair"/>
    </border>
    <border>
      <left style="thick">
        <color indexed="16"/>
      </left>
      <right style="medium"/>
      <top>
        <color indexed="63"/>
      </top>
      <bottom style="hair">
        <color indexed="63"/>
      </bottom>
    </border>
    <border>
      <left style="medium"/>
      <right style="thick">
        <color indexed="16"/>
      </right>
      <top>
        <color indexed="63"/>
      </top>
      <bottom style="hair">
        <color indexed="63"/>
      </bottom>
    </border>
    <border>
      <left style="thick">
        <color indexed="16"/>
      </left>
      <right style="medium"/>
      <top style="hair">
        <color indexed="63"/>
      </top>
      <bottom style="thick">
        <color indexed="16"/>
      </bottom>
    </border>
    <border>
      <left style="medium"/>
      <right style="medium"/>
      <top style="hair">
        <color indexed="63"/>
      </top>
      <bottom style="thick">
        <color indexed="16"/>
      </bottom>
    </border>
    <border>
      <left style="medium"/>
      <right style="thick">
        <color indexed="16"/>
      </right>
      <top style="hair">
        <color indexed="63"/>
      </top>
      <bottom style="thick">
        <color indexed="16"/>
      </bottom>
    </border>
    <border>
      <left style="thick">
        <color indexed="16"/>
      </left>
      <right style="medium"/>
      <top style="thick">
        <color indexed="16"/>
      </top>
      <bottom style="thick">
        <color indexed="16"/>
      </bottom>
    </border>
    <border>
      <left style="medium"/>
      <right style="medium"/>
      <top style="thick">
        <color indexed="16"/>
      </top>
      <bottom style="thick">
        <color indexed="16"/>
      </bottom>
    </border>
    <border>
      <left style="medium"/>
      <right style="thick">
        <color indexed="16"/>
      </right>
      <top style="thick">
        <color indexed="16"/>
      </top>
      <bottom style="thick">
        <color indexed="16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64" fontId="26" fillId="0" borderId="11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2" fontId="31" fillId="0" borderId="11" xfId="0" applyNumberFormat="1" applyFont="1" applyBorder="1" applyAlignment="1">
      <alignment vertical="center"/>
    </xf>
    <xf numFmtId="2" fontId="31" fillId="0" borderId="12" xfId="0" applyNumberFormat="1" applyFont="1" applyBorder="1" applyAlignment="1">
      <alignment vertical="center"/>
    </xf>
    <xf numFmtId="10" fontId="22" fillId="0" borderId="14" xfId="0" applyNumberFormat="1" applyFont="1" applyBorder="1" applyAlignment="1">
      <alignment vertical="center"/>
    </xf>
    <xf numFmtId="10" fontId="22" fillId="0" borderId="15" xfId="0" applyNumberFormat="1" applyFont="1" applyBorder="1" applyAlignment="1">
      <alignment vertical="center"/>
    </xf>
    <xf numFmtId="10" fontId="22" fillId="0" borderId="16" xfId="0" applyNumberFormat="1" applyFont="1" applyBorder="1" applyAlignment="1">
      <alignment vertical="center"/>
    </xf>
    <xf numFmtId="165" fontId="31" fillId="0" borderId="12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left" vertical="center" indent="1"/>
    </xf>
    <xf numFmtId="0" fontId="21" fillId="0" borderId="18" xfId="0" applyFont="1" applyFill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10" fontId="22" fillId="0" borderId="19" xfId="0" applyNumberFormat="1" applyFont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center" vertical="center"/>
    </xf>
    <xf numFmtId="2" fontId="31" fillId="0" borderId="20" xfId="0" applyNumberFormat="1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164" fontId="26" fillId="0" borderId="21" xfId="0" applyNumberFormat="1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2" fontId="31" fillId="0" borderId="21" xfId="0" applyNumberFormat="1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165" fontId="26" fillId="0" borderId="21" xfId="0" applyNumberFormat="1" applyFont="1" applyFill="1" applyBorder="1" applyAlignment="1">
      <alignment horizontal="center" vertical="center"/>
    </xf>
    <xf numFmtId="2" fontId="26" fillId="0" borderId="21" xfId="0" applyNumberFormat="1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vertical="center"/>
    </xf>
    <xf numFmtId="165" fontId="26" fillId="0" borderId="20" xfId="0" applyNumberFormat="1" applyFont="1" applyFill="1" applyBorder="1" applyAlignment="1">
      <alignment horizontal="center" vertical="center"/>
    </xf>
    <xf numFmtId="165" fontId="31" fillId="0" borderId="20" xfId="0" applyNumberFormat="1" applyFont="1" applyBorder="1" applyAlignment="1">
      <alignment vertical="center"/>
    </xf>
    <xf numFmtId="0" fontId="26" fillId="0" borderId="17" xfId="0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2" fontId="26" fillId="0" borderId="17" xfId="0" applyNumberFormat="1" applyFont="1" applyFill="1" applyBorder="1" applyAlignment="1">
      <alignment horizontal="center" vertical="center"/>
    </xf>
    <xf numFmtId="165" fontId="31" fillId="0" borderId="17" xfId="0" applyNumberFormat="1" applyFont="1" applyBorder="1" applyAlignment="1">
      <alignment vertical="center"/>
    </xf>
    <xf numFmtId="2" fontId="31" fillId="0" borderId="17" xfId="0" applyNumberFormat="1" applyFont="1" applyBorder="1" applyAlignment="1">
      <alignment vertical="center"/>
    </xf>
    <xf numFmtId="10" fontId="22" fillId="0" borderId="22" xfId="0" applyNumberFormat="1" applyFont="1" applyBorder="1" applyAlignment="1">
      <alignment vertical="center"/>
    </xf>
    <xf numFmtId="0" fontId="26" fillId="0" borderId="23" xfId="0" applyFont="1" applyFill="1" applyBorder="1" applyAlignment="1">
      <alignment horizontal="center" vertical="center"/>
    </xf>
    <xf numFmtId="164" fontId="26" fillId="0" borderId="23" xfId="0" applyNumberFormat="1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7" fillId="20" borderId="25" xfId="0" applyFont="1" applyFill="1" applyBorder="1" applyAlignment="1">
      <alignment vertical="center"/>
    </xf>
    <xf numFmtId="0" fontId="28" fillId="20" borderId="25" xfId="0" applyFont="1" applyFill="1" applyBorder="1" applyAlignment="1">
      <alignment vertical="center"/>
    </xf>
    <xf numFmtId="164" fontId="29" fillId="20" borderId="25" xfId="0" applyNumberFormat="1" applyFont="1" applyFill="1" applyBorder="1" applyAlignment="1">
      <alignment horizontal="center" vertical="center"/>
    </xf>
    <xf numFmtId="165" fontId="29" fillId="20" borderId="25" xfId="0" applyNumberFormat="1" applyFont="1" applyFill="1" applyBorder="1" applyAlignment="1">
      <alignment horizontal="center" vertical="center"/>
    </xf>
    <xf numFmtId="10" fontId="30" fillId="20" borderId="25" xfId="61" applyNumberFormat="1" applyFont="1" applyFill="1" applyBorder="1" applyAlignment="1">
      <alignment horizontal="center" vertical="center"/>
    </xf>
    <xf numFmtId="2" fontId="29" fillId="20" borderId="25" xfId="0" applyNumberFormat="1" applyFont="1" applyFill="1" applyBorder="1" applyAlignment="1">
      <alignment horizontal="center" vertical="center"/>
    </xf>
    <xf numFmtId="10" fontId="30" fillId="20" borderId="26" xfId="61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32" fillId="23" borderId="27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left" vertical="center" indent="1"/>
    </xf>
    <xf numFmtId="165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164" fontId="26" fillId="0" borderId="28" xfId="0" applyNumberFormat="1" applyFont="1" applyFill="1" applyBorder="1" applyAlignment="1">
      <alignment horizontal="center" vertical="center"/>
    </xf>
    <xf numFmtId="164" fontId="26" fillId="0" borderId="29" xfId="0" applyNumberFormat="1" applyFont="1" applyFill="1" applyBorder="1" applyAlignment="1">
      <alignment horizontal="center" vertical="center"/>
    </xf>
    <xf numFmtId="2" fontId="31" fillId="0" borderId="30" xfId="0" applyNumberFormat="1" applyFont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left" vertical="center"/>
    </xf>
    <xf numFmtId="0" fontId="32" fillId="4" borderId="32" xfId="0" applyFont="1" applyFill="1" applyBorder="1" applyAlignment="1">
      <alignment horizontal="left" vertical="center"/>
    </xf>
    <xf numFmtId="0" fontId="28" fillId="20" borderId="31" xfId="0" applyFont="1" applyFill="1" applyBorder="1" applyAlignment="1">
      <alignment vertical="center"/>
    </xf>
    <xf numFmtId="0" fontId="2" fillId="20" borderId="33" xfId="0" applyFont="1" applyFill="1" applyBorder="1" applyAlignment="1">
      <alignment horizontal="center" vertical="center"/>
    </xf>
    <xf numFmtId="10" fontId="33" fillId="4" borderId="25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10" fontId="30" fillId="4" borderId="26" xfId="61" applyNumberFormat="1" applyFont="1" applyFill="1" applyBorder="1" applyAlignment="1">
      <alignment horizontal="center" vertical="center"/>
    </xf>
    <xf numFmtId="0" fontId="32" fillId="23" borderId="34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0" applyFont="1" applyBorder="1" applyAlignment="1">
      <alignment/>
    </xf>
    <xf numFmtId="164" fontId="36" fillId="0" borderId="0" xfId="0" applyNumberFormat="1" applyFont="1" applyBorder="1" applyAlignment="1">
      <alignment/>
    </xf>
    <xf numFmtId="0" fontId="1" fillId="0" borderId="0" xfId="53" applyFont="1" applyBorder="1">
      <alignment/>
      <protection/>
    </xf>
    <xf numFmtId="0" fontId="1" fillId="0" borderId="0" xfId="53" applyFont="1" applyBorder="1" applyAlignment="1">
      <alignment horizontal="left" indent="4"/>
      <protection/>
    </xf>
    <xf numFmtId="0" fontId="1" fillId="0" borderId="0" xfId="53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0" fontId="41" fillId="0" borderId="0" xfId="53" applyFont="1" applyBorder="1">
      <alignment/>
      <protection/>
    </xf>
    <xf numFmtId="0" fontId="26" fillId="0" borderId="0" xfId="53" applyFont="1" applyBorder="1" applyAlignment="1">
      <alignment horizontal="center"/>
      <protection/>
    </xf>
    <xf numFmtId="49" fontId="26" fillId="0" borderId="0" xfId="53" applyNumberFormat="1" applyFont="1" applyBorder="1" applyAlignment="1">
      <alignment horizontal="center"/>
      <protection/>
    </xf>
    <xf numFmtId="0" fontId="42" fillId="0" borderId="0" xfId="53" applyFont="1" applyBorder="1">
      <alignment/>
      <protection/>
    </xf>
    <xf numFmtId="0" fontId="42" fillId="0" borderId="0" xfId="53" applyFont="1" applyBorder="1" applyAlignment="1">
      <alignment horizontal="center"/>
      <protection/>
    </xf>
    <xf numFmtId="0" fontId="21" fillId="0" borderId="0" xfId="53" applyFont="1" applyBorder="1" applyAlignment="1">
      <alignment horizontal="center"/>
      <protection/>
    </xf>
    <xf numFmtId="0" fontId="42" fillId="0" borderId="0" xfId="53" applyFont="1" applyBorder="1" applyAlignment="1">
      <alignment/>
      <protection/>
    </xf>
    <xf numFmtId="0" fontId="41" fillId="0" borderId="0" xfId="53" applyFont="1" applyBorder="1" applyAlignment="1">
      <alignment horizontal="center"/>
      <protection/>
    </xf>
    <xf numFmtId="4" fontId="42" fillId="0" borderId="0" xfId="53" applyNumberFormat="1" applyFont="1" applyBorder="1" applyAlignment="1">
      <alignment horizontal="center"/>
      <protection/>
    </xf>
    <xf numFmtId="49" fontId="21" fillId="0" borderId="0" xfId="53" applyNumberFormat="1" applyFont="1" applyBorder="1" applyAlignment="1">
      <alignment horizontal="center"/>
      <protection/>
    </xf>
    <xf numFmtId="0" fontId="41" fillId="0" borderId="0" xfId="53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right"/>
      <protection/>
    </xf>
    <xf numFmtId="49" fontId="21" fillId="0" borderId="0" xfId="53" applyNumberFormat="1" applyFont="1" applyBorder="1" applyAlignment="1">
      <alignment horizontal="left"/>
      <protection/>
    </xf>
    <xf numFmtId="0" fontId="0" fillId="0" borderId="0" xfId="53" applyFont="1" applyBorder="1">
      <alignment/>
      <protection/>
    </xf>
    <xf numFmtId="49" fontId="0" fillId="0" borderId="0" xfId="53" applyNumberFormat="1" applyFont="1" applyBorder="1">
      <alignment/>
      <protection/>
    </xf>
    <xf numFmtId="4" fontId="41" fillId="0" borderId="0" xfId="53" applyNumberFormat="1" applyFont="1" applyBorder="1" applyAlignment="1">
      <alignment horizontal="center"/>
      <protection/>
    </xf>
    <xf numFmtId="2" fontId="31" fillId="0" borderId="28" xfId="0" applyNumberFormat="1" applyFont="1" applyBorder="1" applyAlignment="1">
      <alignment vertical="center"/>
    </xf>
    <xf numFmtId="2" fontId="47" fillId="0" borderId="35" xfId="0" applyNumberFormat="1" applyFont="1" applyBorder="1" applyAlignment="1">
      <alignment horizontal="center" vertical="center"/>
    </xf>
    <xf numFmtId="2" fontId="47" fillId="0" borderId="36" xfId="0" applyNumberFormat="1" applyFont="1" applyBorder="1" applyAlignment="1">
      <alignment horizontal="center" vertical="center"/>
    </xf>
    <xf numFmtId="0" fontId="48" fillId="23" borderId="34" xfId="0" applyFont="1" applyFill="1" applyBorder="1" applyAlignment="1">
      <alignment horizontal="center" vertical="center"/>
    </xf>
    <xf numFmtId="2" fontId="26" fillId="0" borderId="23" xfId="0" applyNumberFormat="1" applyFont="1" applyFill="1" applyBorder="1" applyAlignment="1">
      <alignment horizontal="center" vertical="center"/>
    </xf>
    <xf numFmtId="2" fontId="31" fillId="0" borderId="23" xfId="0" applyNumberFormat="1" applyFont="1" applyBorder="1" applyAlignment="1">
      <alignment vertical="center"/>
    </xf>
    <xf numFmtId="2" fontId="31" fillId="0" borderId="37" xfId="0" applyNumberFormat="1" applyFont="1" applyBorder="1" applyAlignment="1">
      <alignment vertical="center"/>
    </xf>
    <xf numFmtId="165" fontId="31" fillId="0" borderId="37" xfId="0" applyNumberFormat="1" applyFont="1" applyBorder="1" applyAlignment="1">
      <alignment vertical="center"/>
    </xf>
    <xf numFmtId="10" fontId="22" fillId="0" borderId="38" xfId="0" applyNumberFormat="1" applyFont="1" applyBorder="1" applyAlignment="1">
      <alignment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37" xfId="0" applyFont="1" applyFill="1" applyBorder="1" applyAlignment="1">
      <alignment horizontal="left" vertical="center" indent="1"/>
    </xf>
    <xf numFmtId="2" fontId="0" fillId="0" borderId="21" xfId="0" applyNumberFormat="1" applyBorder="1" applyAlignment="1">
      <alignment/>
    </xf>
    <xf numFmtId="2" fontId="31" fillId="0" borderId="39" xfId="0" applyNumberFormat="1" applyFont="1" applyBorder="1" applyAlignment="1">
      <alignment vertical="center"/>
    </xf>
    <xf numFmtId="2" fontId="47" fillId="0" borderId="40" xfId="0" applyNumberFormat="1" applyFont="1" applyBorder="1" applyAlignment="1">
      <alignment horizontal="center" vertical="center"/>
    </xf>
    <xf numFmtId="2" fontId="47" fillId="0" borderId="41" xfId="0" applyNumberFormat="1" applyFont="1" applyBorder="1" applyAlignment="1">
      <alignment horizontal="center" vertical="center"/>
    </xf>
    <xf numFmtId="2" fontId="47" fillId="0" borderId="42" xfId="0" applyNumberFormat="1" applyFont="1" applyBorder="1" applyAlignment="1">
      <alignment horizontal="center" vertical="center"/>
    </xf>
    <xf numFmtId="2" fontId="47" fillId="0" borderId="43" xfId="0" applyNumberFormat="1" applyFont="1" applyBorder="1" applyAlignment="1">
      <alignment horizontal="center" vertical="center"/>
    </xf>
    <xf numFmtId="2" fontId="47" fillId="0" borderId="44" xfId="0" applyNumberFormat="1" applyFont="1" applyBorder="1" applyAlignment="1">
      <alignment horizontal="center" vertical="center"/>
    </xf>
    <xf numFmtId="2" fontId="47" fillId="0" borderId="45" xfId="0" applyNumberFormat="1" applyFont="1" applyBorder="1" applyAlignment="1">
      <alignment horizontal="center" vertical="center"/>
    </xf>
    <xf numFmtId="2" fontId="47" fillId="0" borderId="46" xfId="0" applyNumberFormat="1" applyFont="1" applyBorder="1" applyAlignment="1">
      <alignment horizontal="center" vertical="center"/>
    </xf>
    <xf numFmtId="2" fontId="31" fillId="0" borderId="29" xfId="0" applyNumberFormat="1" applyFont="1" applyBorder="1" applyAlignment="1">
      <alignment vertical="center"/>
    </xf>
    <xf numFmtId="2" fontId="31" fillId="0" borderId="47" xfId="0" applyNumberFormat="1" applyFont="1" applyBorder="1" applyAlignment="1">
      <alignment vertical="center"/>
    </xf>
    <xf numFmtId="2" fontId="31" fillId="0" borderId="48" xfId="0" applyNumberFormat="1" applyFont="1" applyBorder="1" applyAlignment="1">
      <alignment vertical="center"/>
    </xf>
    <xf numFmtId="2" fontId="31" fillId="0" borderId="49" xfId="0" applyNumberFormat="1" applyFont="1" applyBorder="1" applyAlignment="1">
      <alignment vertical="center"/>
    </xf>
    <xf numFmtId="0" fontId="32" fillId="23" borderId="50" xfId="0" applyFont="1" applyFill="1" applyBorder="1" applyAlignment="1">
      <alignment horizontal="center" vertical="center"/>
    </xf>
    <xf numFmtId="0" fontId="32" fillId="23" borderId="51" xfId="0" applyFont="1" applyFill="1" applyBorder="1" applyAlignment="1">
      <alignment horizontal="center" vertical="center"/>
    </xf>
    <xf numFmtId="2" fontId="47" fillId="0" borderId="52" xfId="0" applyNumberFormat="1" applyFont="1" applyBorder="1" applyAlignment="1">
      <alignment horizontal="center" vertical="center"/>
    </xf>
    <xf numFmtId="2" fontId="47" fillId="0" borderId="53" xfId="0" applyNumberFormat="1" applyFont="1" applyBorder="1" applyAlignment="1">
      <alignment horizontal="center" vertical="center"/>
    </xf>
    <xf numFmtId="2" fontId="47" fillId="0" borderId="54" xfId="0" applyNumberFormat="1" applyFont="1" applyBorder="1" applyAlignment="1">
      <alignment horizontal="center" vertical="center"/>
    </xf>
    <xf numFmtId="2" fontId="47" fillId="0" borderId="55" xfId="0" applyNumberFormat="1" applyFont="1" applyBorder="1" applyAlignment="1">
      <alignment horizontal="center" vertical="center"/>
    </xf>
    <xf numFmtId="2" fontId="47" fillId="0" borderId="56" xfId="0" applyNumberFormat="1" applyFont="1" applyBorder="1" applyAlignment="1">
      <alignment horizontal="center" vertical="center"/>
    </xf>
    <xf numFmtId="2" fontId="47" fillId="0" borderId="57" xfId="0" applyNumberFormat="1" applyFont="1" applyBorder="1" applyAlignment="1">
      <alignment horizontal="center" vertical="center"/>
    </xf>
    <xf numFmtId="2" fontId="47" fillId="0" borderId="58" xfId="0" applyNumberFormat="1" applyFont="1" applyBorder="1" applyAlignment="1">
      <alignment horizontal="center" vertical="center"/>
    </xf>
    <xf numFmtId="2" fontId="47" fillId="0" borderId="59" xfId="0" applyNumberFormat="1" applyFont="1" applyBorder="1" applyAlignment="1">
      <alignment horizontal="center" vertical="center"/>
    </xf>
    <xf numFmtId="2" fontId="47" fillId="0" borderId="60" xfId="0" applyNumberFormat="1" applyFont="1" applyBorder="1" applyAlignment="1">
      <alignment horizontal="center" vertical="center"/>
    </xf>
    <xf numFmtId="2" fontId="47" fillId="0" borderId="61" xfId="0" applyNumberFormat="1" applyFont="1" applyBorder="1" applyAlignment="1">
      <alignment horizontal="center" vertical="center"/>
    </xf>
    <xf numFmtId="2" fontId="47" fillId="0" borderId="62" xfId="0" applyNumberFormat="1" applyFont="1" applyBorder="1" applyAlignment="1">
      <alignment horizontal="center" vertical="center"/>
    </xf>
    <xf numFmtId="2" fontId="47" fillId="0" borderId="63" xfId="0" applyNumberFormat="1" applyFont="1" applyBorder="1" applyAlignment="1">
      <alignment horizontal="center" vertical="center"/>
    </xf>
    <xf numFmtId="2" fontId="47" fillId="0" borderId="64" xfId="0" applyNumberFormat="1" applyFont="1" applyBorder="1" applyAlignment="1">
      <alignment horizontal="center" vertical="center"/>
    </xf>
    <xf numFmtId="2" fontId="47" fillId="0" borderId="65" xfId="0" applyNumberFormat="1" applyFont="1" applyBorder="1" applyAlignment="1">
      <alignment horizontal="center" vertical="center"/>
    </xf>
    <xf numFmtId="2" fontId="47" fillId="0" borderId="66" xfId="0" applyNumberFormat="1" applyFont="1" applyBorder="1" applyAlignment="1">
      <alignment horizontal="center" vertical="center"/>
    </xf>
    <xf numFmtId="2" fontId="47" fillId="0" borderId="67" xfId="0" applyNumberFormat="1" applyFont="1" applyBorder="1" applyAlignment="1">
      <alignment horizontal="center" vertical="center"/>
    </xf>
    <xf numFmtId="2" fontId="47" fillId="0" borderId="68" xfId="0" applyNumberFormat="1" applyFont="1" applyBorder="1" applyAlignment="1">
      <alignment horizontal="center" vertical="center"/>
    </xf>
    <xf numFmtId="2" fontId="47" fillId="0" borderId="69" xfId="0" applyNumberFormat="1" applyFont="1" applyBorder="1" applyAlignment="1">
      <alignment horizontal="center" vertical="center"/>
    </xf>
    <xf numFmtId="2" fontId="47" fillId="0" borderId="70" xfId="0" applyNumberFormat="1" applyFont="1" applyBorder="1" applyAlignment="1">
      <alignment horizontal="center" vertical="center"/>
    </xf>
    <xf numFmtId="2" fontId="47" fillId="0" borderId="71" xfId="0" applyNumberFormat="1" applyFont="1" applyBorder="1" applyAlignment="1">
      <alignment horizontal="center" vertical="center"/>
    </xf>
    <xf numFmtId="2" fontId="47" fillId="0" borderId="72" xfId="0" applyNumberFormat="1" applyFont="1" applyBorder="1" applyAlignment="1">
      <alignment horizontal="center" vertical="center"/>
    </xf>
    <xf numFmtId="0" fontId="45" fillId="24" borderId="73" xfId="0" applyFont="1" applyFill="1" applyBorder="1" applyAlignment="1">
      <alignment horizontal="center" vertical="center"/>
    </xf>
    <xf numFmtId="0" fontId="45" fillId="24" borderId="74" xfId="0" applyFont="1" applyFill="1" applyBorder="1" applyAlignment="1">
      <alignment horizontal="center" vertical="center"/>
    </xf>
    <xf numFmtId="0" fontId="45" fillId="24" borderId="75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/>
    </xf>
    <xf numFmtId="2" fontId="31" fillId="0" borderId="77" xfId="0" applyNumberFormat="1" applyFont="1" applyBorder="1" applyAlignment="1">
      <alignment vertical="center"/>
    </xf>
    <xf numFmtId="2" fontId="31" fillId="0" borderId="78" xfId="0" applyNumberFormat="1" applyFont="1" applyBorder="1" applyAlignment="1">
      <alignment vertical="center"/>
    </xf>
    <xf numFmtId="165" fontId="50" fillId="20" borderId="25" xfId="0" applyNumberFormat="1" applyFont="1" applyFill="1" applyBorder="1" applyAlignment="1">
      <alignment horizontal="center" vertical="center"/>
    </xf>
    <xf numFmtId="165" fontId="32" fillId="4" borderId="25" xfId="0" applyNumberFormat="1" applyFont="1" applyFill="1" applyBorder="1" applyAlignment="1">
      <alignment horizontal="center" vertical="center"/>
    </xf>
    <xf numFmtId="0" fontId="21" fillId="24" borderId="79" xfId="0" applyFont="1" applyFill="1" applyBorder="1" applyAlignment="1">
      <alignment horizontal="center" vertical="center"/>
    </xf>
    <xf numFmtId="165" fontId="31" fillId="0" borderId="23" xfId="0" applyNumberFormat="1" applyFont="1" applyBorder="1" applyAlignment="1">
      <alignment vertical="center"/>
    </xf>
    <xf numFmtId="165" fontId="0" fillId="0" borderId="0" xfId="0" applyNumberFormat="1" applyAlignment="1">
      <alignment/>
    </xf>
    <xf numFmtId="0" fontId="2" fillId="20" borderId="27" xfId="0" applyFont="1" applyFill="1" applyBorder="1" applyAlignment="1">
      <alignment horizontal="center" vertical="center"/>
    </xf>
    <xf numFmtId="0" fontId="27" fillId="20" borderId="80" xfId="0" applyFont="1" applyFill="1" applyBorder="1" applyAlignment="1">
      <alignment vertical="center"/>
    </xf>
    <xf numFmtId="0" fontId="28" fillId="20" borderId="80" xfId="0" applyFont="1" applyFill="1" applyBorder="1" applyAlignment="1">
      <alignment vertical="center"/>
    </xf>
    <xf numFmtId="164" fontId="29" fillId="20" borderId="80" xfId="0" applyNumberFormat="1" applyFont="1" applyFill="1" applyBorder="1" applyAlignment="1">
      <alignment horizontal="center" vertical="center"/>
    </xf>
    <xf numFmtId="165" fontId="29" fillId="20" borderId="80" xfId="0" applyNumberFormat="1" applyFont="1" applyFill="1" applyBorder="1" applyAlignment="1">
      <alignment horizontal="center" vertical="center"/>
    </xf>
    <xf numFmtId="10" fontId="30" fillId="20" borderId="80" xfId="61" applyNumberFormat="1" applyFont="1" applyFill="1" applyBorder="1" applyAlignment="1">
      <alignment horizontal="center" vertical="center"/>
    </xf>
    <xf numFmtId="165" fontId="50" fillId="20" borderId="80" xfId="0" applyNumberFormat="1" applyFont="1" applyFill="1" applyBorder="1" applyAlignment="1">
      <alignment horizontal="center" vertical="center"/>
    </xf>
    <xf numFmtId="2" fontId="29" fillId="20" borderId="80" xfId="0" applyNumberFormat="1" applyFont="1" applyFill="1" applyBorder="1" applyAlignment="1">
      <alignment horizontal="center" vertical="center"/>
    </xf>
    <xf numFmtId="10" fontId="30" fillId="20" borderId="81" xfId="61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2" fontId="31" fillId="0" borderId="82" xfId="0" applyNumberFormat="1" applyFont="1" applyBorder="1" applyAlignment="1">
      <alignment vertical="center"/>
    </xf>
    <xf numFmtId="2" fontId="31" fillId="0" borderId="16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2" fontId="31" fillId="0" borderId="19" xfId="0" applyNumberFormat="1" applyFont="1" applyBorder="1" applyAlignment="1">
      <alignment vertical="center"/>
    </xf>
    <xf numFmtId="0" fontId="36" fillId="24" borderId="0" xfId="0" applyFont="1" applyFill="1" applyAlignment="1">
      <alignment/>
    </xf>
    <xf numFmtId="0" fontId="2" fillId="24" borderId="0" xfId="53" applyFont="1" applyFill="1" applyBorder="1" applyAlignment="1">
      <alignment horizontal="center"/>
      <protection/>
    </xf>
    <xf numFmtId="164" fontId="36" fillId="24" borderId="0" xfId="0" applyNumberFormat="1" applyFont="1" applyFill="1" applyAlignment="1">
      <alignment/>
    </xf>
    <xf numFmtId="0" fontId="38" fillId="24" borderId="0" xfId="0" applyFont="1" applyFill="1" applyAlignment="1">
      <alignment/>
    </xf>
    <xf numFmtId="192" fontId="46" fillId="24" borderId="0" xfId="0" applyNumberFormat="1" applyFont="1" applyFill="1" applyAlignment="1">
      <alignment horizontal="center"/>
    </xf>
    <xf numFmtId="0" fontId="37" fillId="24" borderId="0" xfId="53" applyFont="1" applyFill="1" applyBorder="1" applyAlignment="1">
      <alignment horizontal="center"/>
      <protection/>
    </xf>
    <xf numFmtId="0" fontId="1" fillId="24" borderId="0" xfId="53" applyFont="1" applyFill="1" applyBorder="1" applyAlignment="1">
      <alignment horizontal="center"/>
      <protection/>
    </xf>
    <xf numFmtId="0" fontId="40" fillId="24" borderId="0" xfId="0" applyFont="1" applyFill="1" applyAlignment="1">
      <alignment/>
    </xf>
    <xf numFmtId="0" fontId="43" fillId="0" borderId="0" xfId="53" applyFont="1" applyFill="1" applyBorder="1" applyAlignment="1">
      <alignment horizontal="left"/>
      <protection/>
    </xf>
    <xf numFmtId="0" fontId="51" fillId="0" borderId="83" xfId="53" applyFont="1" applyFill="1" applyBorder="1" applyAlignment="1">
      <alignment horizontal="left"/>
      <protection/>
    </xf>
    <xf numFmtId="0" fontId="51" fillId="0" borderId="0" xfId="53" applyFont="1" applyBorder="1">
      <alignment/>
      <protection/>
    </xf>
    <xf numFmtId="0" fontId="31" fillId="24" borderId="10" xfId="0" applyFont="1" applyFill="1" applyBorder="1" applyAlignment="1">
      <alignment horizontal="center" vertical="center"/>
    </xf>
    <xf numFmtId="165" fontId="26" fillId="25" borderId="21" xfId="0" applyNumberFormat="1" applyFont="1" applyFill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0" fontId="26" fillId="24" borderId="11" xfId="0" applyFont="1" applyFill="1" applyBorder="1" applyAlignment="1">
      <alignment horizontal="left" vertical="center" indent="1"/>
    </xf>
    <xf numFmtId="0" fontId="26" fillId="24" borderId="80" xfId="0" applyFont="1" applyFill="1" applyBorder="1" applyAlignment="1">
      <alignment horizontal="left" vertical="center" indent="1"/>
    </xf>
    <xf numFmtId="0" fontId="2" fillId="0" borderId="0" xfId="53" applyFont="1" applyBorder="1" applyAlignment="1">
      <alignment horizontal="center"/>
      <protection/>
    </xf>
    <xf numFmtId="0" fontId="26" fillId="24" borderId="23" xfId="0" applyFont="1" applyFill="1" applyBorder="1" applyAlignment="1">
      <alignment horizontal="left" vertical="center" wrapText="1" indent="1"/>
    </xf>
    <xf numFmtId="0" fontId="49" fillId="0" borderId="0" xfId="0" applyFont="1" applyAlignment="1">
      <alignment/>
    </xf>
    <xf numFmtId="0" fontId="52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165" fontId="26" fillId="0" borderId="28" xfId="0" applyNumberFormat="1" applyFont="1" applyFill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1" fillId="0" borderId="8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left" vertical="center" indent="1"/>
    </xf>
    <xf numFmtId="0" fontId="26" fillId="0" borderId="37" xfId="0" applyFont="1" applyFill="1" applyBorder="1" applyAlignment="1">
      <alignment horizontal="left" vertical="center" indent="1"/>
    </xf>
    <xf numFmtId="0" fontId="26" fillId="0" borderId="20" xfId="0" applyFont="1" applyFill="1" applyBorder="1" applyAlignment="1">
      <alignment horizontal="left" vertical="center" indent="1"/>
    </xf>
    <xf numFmtId="0" fontId="26" fillId="0" borderId="21" xfId="0" applyFont="1" applyFill="1" applyBorder="1" applyAlignment="1">
      <alignment horizontal="left" vertical="center" indent="1"/>
    </xf>
    <xf numFmtId="0" fontId="21" fillId="24" borderId="30" xfId="0" applyFont="1" applyFill="1" applyBorder="1" applyAlignment="1">
      <alignment horizontal="center" vertical="center"/>
    </xf>
    <xf numFmtId="0" fontId="21" fillId="24" borderId="39" xfId="0" applyFont="1" applyFill="1" applyBorder="1" applyAlignment="1">
      <alignment horizontal="center" vertical="center"/>
    </xf>
    <xf numFmtId="0" fontId="44" fillId="23" borderId="27" xfId="42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vertical="center"/>
    </xf>
    <xf numFmtId="0" fontId="44" fillId="23" borderId="81" xfId="42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0" fontId="21" fillId="24" borderId="76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21" fillId="24" borderId="84" xfId="0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indent="1"/>
    </xf>
    <xf numFmtId="0" fontId="26" fillId="24" borderId="17" xfId="0" applyFont="1" applyFill="1" applyBorder="1" applyAlignment="1">
      <alignment horizontal="left" vertical="center" indent="1"/>
    </xf>
    <xf numFmtId="0" fontId="26" fillId="24" borderId="37" xfId="0" applyFont="1" applyFill="1" applyBorder="1" applyAlignment="1">
      <alignment horizontal="left" vertical="center" indent="1"/>
    </xf>
    <xf numFmtId="0" fontId="2" fillId="24" borderId="85" xfId="0" applyFont="1" applyFill="1" applyBorder="1" applyAlignment="1">
      <alignment horizontal="center" vertical="center"/>
    </xf>
    <xf numFmtId="0" fontId="2" fillId="24" borderId="86" xfId="0" applyFont="1" applyFill="1" applyBorder="1" applyAlignment="1">
      <alignment horizontal="center" vertical="center"/>
    </xf>
    <xf numFmtId="0" fontId="2" fillId="24" borderId="87" xfId="0" applyFont="1" applyFill="1" applyBorder="1" applyAlignment="1">
      <alignment horizontal="center" vertical="center"/>
    </xf>
    <xf numFmtId="0" fontId="2" fillId="24" borderId="88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165" fontId="26" fillId="0" borderId="89" xfId="0" applyNumberFormat="1" applyFont="1" applyFill="1" applyBorder="1" applyAlignment="1">
      <alignment horizontal="center" vertical="center"/>
    </xf>
    <xf numFmtId="0" fontId="44" fillId="23" borderId="34" xfId="42" applyFont="1" applyFill="1" applyBorder="1" applyAlignment="1">
      <alignment horizontal="center" vertical="center"/>
    </xf>
    <xf numFmtId="0" fontId="44" fillId="23" borderId="81" xfId="42" applyFont="1" applyFill="1" applyBorder="1" applyAlignment="1">
      <alignment horizontal="center" vertical="center"/>
    </xf>
    <xf numFmtId="0" fontId="26" fillId="24" borderId="23" xfId="0" applyFont="1" applyFill="1" applyBorder="1" applyAlignment="1">
      <alignment horizontal="left" vertical="center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НТР~дек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B1:O22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7" sqref="I7"/>
    </sheetView>
  </sheetViews>
  <sheetFormatPr defaultColWidth="9.00390625" defaultRowHeight="19.5" customHeight="1"/>
  <cols>
    <col min="1" max="1" width="2.875" style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1" width="10.75390625" style="0" customWidth="1"/>
    <col min="12" max="12" width="11.00390625" style="0" customWidth="1"/>
    <col min="15" max="16" width="10.00390625" style="0" bestFit="1" customWidth="1"/>
  </cols>
  <sheetData>
    <row r="1" spans="2:13" ht="30.75" customHeight="1">
      <c r="B1" s="4"/>
      <c r="C1" s="2"/>
      <c r="D1" s="2"/>
      <c r="E1" s="2"/>
      <c r="F1" s="3" t="s">
        <v>121</v>
      </c>
      <c r="G1" s="2"/>
      <c r="H1" s="2"/>
      <c r="I1" s="1"/>
      <c r="J1" s="1"/>
      <c r="K1" s="1"/>
      <c r="L1" s="1"/>
      <c r="M1" s="200" t="s">
        <v>325</v>
      </c>
    </row>
    <row r="2" spans="2:12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</row>
    <row r="3" spans="2:12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2:12" ht="27.75" customHeight="1" thickBot="1">
      <c r="B4" s="212" t="s">
        <v>3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2:12" ht="19.5" customHeight="1">
      <c r="B5" s="204">
        <v>1</v>
      </c>
      <c r="C5" s="206" t="s">
        <v>4</v>
      </c>
      <c r="D5" s="33" t="s">
        <v>5</v>
      </c>
      <c r="E5" s="34">
        <v>10</v>
      </c>
      <c r="F5" s="45">
        <v>2.7</v>
      </c>
      <c r="G5" s="34">
        <f>(H5/E5)*100</f>
        <v>30</v>
      </c>
      <c r="H5" s="35">
        <f>F5/0.9</f>
        <v>3</v>
      </c>
      <c r="I5" s="114">
        <f>IF('к-ты АМЭС'!I5=0,"",'к-ты АМЭС'!I5)</f>
      </c>
      <c r="J5" s="114">
        <f aca="true" t="shared" si="0" ref="J5:J40">SUM(F5,I5)</f>
        <v>2.7</v>
      </c>
      <c r="K5" s="114">
        <f>J5/0.93</f>
        <v>2.903225806451613</v>
      </c>
      <c r="L5" s="25">
        <f aca="true" t="shared" si="1" ref="L5:L40">K5/E5</f>
        <v>0.2903225806451613</v>
      </c>
    </row>
    <row r="6" spans="2:14" ht="19.5" customHeight="1" thickBot="1">
      <c r="B6" s="205"/>
      <c r="C6" s="207"/>
      <c r="D6" s="37" t="s">
        <v>6</v>
      </c>
      <c r="E6" s="38">
        <v>10</v>
      </c>
      <c r="F6" s="42" t="s">
        <v>7</v>
      </c>
      <c r="G6" s="37" t="s">
        <v>7</v>
      </c>
      <c r="H6" s="37" t="s">
        <v>7</v>
      </c>
      <c r="I6" s="40">
        <f>IF('к-ты АМЭС'!I6=0,"",'к-ты АМЭС'!I6)</f>
      </c>
      <c r="J6" s="40">
        <f t="shared" si="0"/>
        <v>0</v>
      </c>
      <c r="K6" s="40">
        <f>J6/0.93</f>
        <v>0</v>
      </c>
      <c r="L6" s="27">
        <f>K6/E6</f>
        <v>0</v>
      </c>
      <c r="N6">
        <f>IF(F6=0,"",IF(I6="","",SUM(F6,I6)))</f>
      </c>
    </row>
    <row r="7" spans="2:12" ht="19.5" customHeight="1">
      <c r="B7" s="204">
        <v>2</v>
      </c>
      <c r="C7" s="206" t="s">
        <v>8</v>
      </c>
      <c r="D7" s="33" t="s">
        <v>5</v>
      </c>
      <c r="E7" s="34">
        <v>1.6</v>
      </c>
      <c r="F7" s="45" t="s">
        <v>7</v>
      </c>
      <c r="G7" s="33" t="s">
        <v>7</v>
      </c>
      <c r="H7" s="33" t="s">
        <v>7</v>
      </c>
      <c r="I7" s="114">
        <f>IF('к-ты АМЭС'!I7=0,"",'к-ты АМЭС'!I7)</f>
      </c>
      <c r="J7" s="36">
        <f t="shared" si="0"/>
        <v>0</v>
      </c>
      <c r="K7" s="36">
        <f>J7/0.93</f>
        <v>0</v>
      </c>
      <c r="L7" s="25">
        <f>K7/E7</f>
        <v>0</v>
      </c>
    </row>
    <row r="8" spans="2:12" ht="19.5" customHeight="1" thickBot="1">
      <c r="B8" s="205"/>
      <c r="C8" s="207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40">
        <f>IF('к-ты АМЭС'!I8=0,"",'к-ты АМЭС'!I8)</f>
      </c>
      <c r="J8" s="116">
        <f t="shared" si="0"/>
        <v>0.008</v>
      </c>
      <c r="K8" s="115">
        <f>J8/0.93</f>
        <v>0.008602150537634409</v>
      </c>
      <c r="L8" s="117">
        <f t="shared" si="1"/>
        <v>0.008602150537634409</v>
      </c>
    </row>
    <row r="9" spans="2:12" ht="19.5" customHeight="1">
      <c r="B9" s="204">
        <v>3</v>
      </c>
      <c r="C9" s="206" t="s">
        <v>9</v>
      </c>
      <c r="D9" s="33" t="s">
        <v>5</v>
      </c>
      <c r="E9" s="34">
        <v>1</v>
      </c>
      <c r="F9" s="45" t="s">
        <v>7</v>
      </c>
      <c r="G9" s="33" t="s">
        <v>7</v>
      </c>
      <c r="H9" s="33" t="s">
        <v>7</v>
      </c>
      <c r="I9" s="114">
        <f>IF('к-ты АМЭС'!I9=0,"",'к-ты АМЭС'!I9)</f>
      </c>
      <c r="J9" s="36">
        <f t="shared" si="0"/>
        <v>0</v>
      </c>
      <c r="K9" s="36">
        <f aca="true" t="shared" si="2" ref="K9:K39">J9/0.93</f>
        <v>0</v>
      </c>
      <c r="L9" s="25">
        <f t="shared" si="1"/>
        <v>0</v>
      </c>
    </row>
    <row r="10" spans="2:12" ht="19.5" customHeight="1" thickBot="1">
      <c r="B10" s="205"/>
      <c r="C10" s="207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40">
        <f>IF('к-ты АМЭС'!I10=0,"",'к-ты АМЭС'!I10)</f>
      </c>
      <c r="J10" s="44">
        <f t="shared" si="0"/>
        <v>0.008</v>
      </c>
      <c r="K10" s="40">
        <f t="shared" si="2"/>
        <v>0.008602150537634409</v>
      </c>
      <c r="L10" s="27">
        <f t="shared" si="1"/>
        <v>0.008602150537634409</v>
      </c>
    </row>
    <row r="11" spans="2:12" ht="19.5" customHeight="1">
      <c r="B11" s="204">
        <v>4</v>
      </c>
      <c r="C11" s="206" t="s">
        <v>10</v>
      </c>
      <c r="D11" s="33" t="s">
        <v>5</v>
      </c>
      <c r="E11" s="34">
        <v>1.6</v>
      </c>
      <c r="F11" s="45" t="s">
        <v>7</v>
      </c>
      <c r="G11" s="33" t="s">
        <v>7</v>
      </c>
      <c r="H11" s="33" t="s">
        <v>7</v>
      </c>
      <c r="I11" s="114">
        <f>IF('к-ты АМЭС'!I11=0,"",'к-ты АМЭС'!I11)</f>
      </c>
      <c r="J11" s="36">
        <f t="shared" si="0"/>
        <v>0</v>
      </c>
      <c r="K11" s="36">
        <f t="shared" si="2"/>
        <v>0</v>
      </c>
      <c r="L11" s="25">
        <f t="shared" si="1"/>
        <v>0</v>
      </c>
    </row>
    <row r="12" spans="2:12" ht="19.5" customHeight="1" thickBot="1">
      <c r="B12" s="205"/>
      <c r="C12" s="207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40">
        <f>IF('к-ты АМЭС'!I12=0,"",'к-ты АМЭС'!I12)</f>
      </c>
      <c r="J12" s="44">
        <f t="shared" si="0"/>
        <v>0.533</v>
      </c>
      <c r="K12" s="40">
        <f t="shared" si="2"/>
        <v>0.5731182795698925</v>
      </c>
      <c r="L12" s="27">
        <f t="shared" si="1"/>
        <v>0.229247311827957</v>
      </c>
    </row>
    <row r="13" spans="2:12" ht="19.5" customHeight="1">
      <c r="B13" s="204">
        <v>5</v>
      </c>
      <c r="C13" s="206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14">
        <f>IF('к-ты АМЭС'!I13=0,"",'к-ты АМЭС'!I13)</f>
      </c>
      <c r="J13" s="46">
        <f t="shared" si="0"/>
        <v>0.269</v>
      </c>
      <c r="K13" s="36">
        <f t="shared" si="2"/>
        <v>0.289247311827957</v>
      </c>
      <c r="L13" s="25">
        <f t="shared" si="1"/>
        <v>0.1807795698924731</v>
      </c>
    </row>
    <row r="14" spans="2:12" ht="19.5" customHeight="1" thickBot="1">
      <c r="B14" s="205"/>
      <c r="C14" s="207"/>
      <c r="D14" s="37" t="s">
        <v>6</v>
      </c>
      <c r="E14" s="38">
        <v>1.6</v>
      </c>
      <c r="F14" s="42" t="s">
        <v>7</v>
      </c>
      <c r="G14" s="37" t="s">
        <v>7</v>
      </c>
      <c r="H14" s="37" t="s">
        <v>7</v>
      </c>
      <c r="I14" s="40">
        <f>IF('к-ты АМЭС'!I14=0,"",'к-ты АМЭС'!I14)</f>
      </c>
      <c r="J14" s="44">
        <f t="shared" si="0"/>
        <v>0</v>
      </c>
      <c r="K14" s="40">
        <f t="shared" si="2"/>
        <v>0</v>
      </c>
      <c r="L14" s="27">
        <f t="shared" si="1"/>
        <v>0</v>
      </c>
    </row>
    <row r="15" spans="2:12" ht="19.5" customHeight="1">
      <c r="B15" s="204">
        <v>6</v>
      </c>
      <c r="C15" s="206" t="s">
        <v>12</v>
      </c>
      <c r="D15" s="33" t="s">
        <v>5</v>
      </c>
      <c r="E15" s="34">
        <v>1</v>
      </c>
      <c r="F15" s="45" t="s">
        <v>7</v>
      </c>
      <c r="G15" s="33" t="s">
        <v>7</v>
      </c>
      <c r="H15" s="33" t="s">
        <v>7</v>
      </c>
      <c r="I15" s="114">
        <f>IF('к-ты АМЭС'!I15=0,"",'к-ты АМЭС'!I15)</f>
      </c>
      <c r="J15" s="36">
        <f t="shared" si="0"/>
        <v>0</v>
      </c>
      <c r="K15" s="36">
        <f t="shared" si="2"/>
        <v>0</v>
      </c>
      <c r="L15" s="25">
        <f t="shared" si="1"/>
        <v>0</v>
      </c>
    </row>
    <row r="16" spans="2:12" ht="19.5" customHeight="1" thickBot="1">
      <c r="B16" s="205"/>
      <c r="C16" s="207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40">
        <f>IF('к-ты АМЭС'!I16=0,"",'к-ты АМЭС'!I16)</f>
      </c>
      <c r="J16" s="44">
        <f t="shared" si="0"/>
        <v>0.126</v>
      </c>
      <c r="K16" s="40">
        <f t="shared" si="2"/>
        <v>0.13548387096774192</v>
      </c>
      <c r="L16" s="27">
        <f t="shared" si="1"/>
        <v>0.13548387096774192</v>
      </c>
    </row>
    <row r="17" spans="2:12" ht="19.5" customHeight="1">
      <c r="B17" s="204">
        <v>7</v>
      </c>
      <c r="C17" s="206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14">
        <f>IF('к-ты АМЭС'!I17=0,"",'к-ты АМЭС'!I17)</f>
      </c>
      <c r="J17" s="46">
        <f t="shared" si="0"/>
        <v>0.033</v>
      </c>
      <c r="K17" s="36">
        <f t="shared" si="2"/>
        <v>0.035483870967741936</v>
      </c>
      <c r="L17" s="25">
        <f t="shared" si="1"/>
        <v>0.035483870967741936</v>
      </c>
    </row>
    <row r="18" spans="2:12" ht="19.5" customHeight="1" thickBot="1">
      <c r="B18" s="205"/>
      <c r="C18" s="207"/>
      <c r="D18" s="37" t="s">
        <v>6</v>
      </c>
      <c r="E18" s="38">
        <v>1.6</v>
      </c>
      <c r="F18" s="42" t="s">
        <v>7</v>
      </c>
      <c r="G18" s="37" t="s">
        <v>7</v>
      </c>
      <c r="H18" s="37" t="s">
        <v>7</v>
      </c>
      <c r="I18" s="40">
        <f>IF('к-ты АМЭС'!I18=0,"",'к-ты АМЭС'!I18)</f>
      </c>
      <c r="J18" s="44">
        <f t="shared" si="0"/>
        <v>0</v>
      </c>
      <c r="K18" s="40">
        <f t="shared" si="2"/>
        <v>0</v>
      </c>
      <c r="L18" s="27">
        <f t="shared" si="1"/>
        <v>0</v>
      </c>
    </row>
    <row r="19" spans="2:12" ht="19.5" customHeight="1">
      <c r="B19" s="204">
        <v>8</v>
      </c>
      <c r="C19" s="206" t="s">
        <v>14</v>
      </c>
      <c r="D19" s="33" t="s">
        <v>5</v>
      </c>
      <c r="E19" s="34">
        <v>1.6</v>
      </c>
      <c r="F19" s="45" t="s">
        <v>7</v>
      </c>
      <c r="G19" s="33" t="s">
        <v>7</v>
      </c>
      <c r="H19" s="33" t="s">
        <v>7</v>
      </c>
      <c r="I19" s="114">
        <f>IF('к-ты АМЭС'!I19=0,"",'к-ты АМЭС'!I19)</f>
      </c>
      <c r="J19" s="36">
        <f t="shared" si="0"/>
        <v>0</v>
      </c>
      <c r="K19" s="36">
        <f t="shared" si="2"/>
        <v>0</v>
      </c>
      <c r="L19" s="25">
        <f t="shared" si="1"/>
        <v>0</v>
      </c>
    </row>
    <row r="20" spans="2:12" ht="19.5" customHeight="1" thickBot="1">
      <c r="B20" s="205"/>
      <c r="C20" s="207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40">
        <f>IF('к-ты АМЭС'!I20=0,"",'к-ты АМЭС'!I20)</f>
      </c>
      <c r="J20" s="44">
        <f t="shared" si="0"/>
        <v>0.234</v>
      </c>
      <c r="K20" s="40">
        <f t="shared" si="2"/>
        <v>0.25161290322580643</v>
      </c>
      <c r="L20" s="27">
        <f t="shared" si="1"/>
        <v>0.10064516129032257</v>
      </c>
    </row>
    <row r="21" spans="2:12" ht="19.5" customHeight="1">
      <c r="B21" s="204">
        <v>9</v>
      </c>
      <c r="C21" s="206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14">
        <f>IF('к-ты АМЭС'!I21=0,"",'к-ты АМЭС'!I21)</f>
      </c>
      <c r="J21" s="46">
        <f t="shared" si="0"/>
        <v>0.285</v>
      </c>
      <c r="K21" s="36">
        <f t="shared" si="2"/>
        <v>0.30645161290322576</v>
      </c>
      <c r="L21" s="25">
        <f t="shared" si="1"/>
        <v>0.1915322580645161</v>
      </c>
    </row>
    <row r="22" spans="2:12" ht="19.5" customHeight="1" thickBot="1">
      <c r="B22" s="205"/>
      <c r="C22" s="207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40">
        <f>IF('к-ты АМЭС'!I22=0,"",'к-ты АМЭС'!I22)</f>
      </c>
      <c r="J22" s="44">
        <f t="shared" si="0"/>
        <v>0</v>
      </c>
      <c r="K22" s="40">
        <f t="shared" si="2"/>
        <v>0</v>
      </c>
      <c r="L22" s="27">
        <f t="shared" si="1"/>
        <v>0</v>
      </c>
    </row>
    <row r="23" spans="2:12" ht="19.5" customHeight="1">
      <c r="B23" s="204">
        <v>10</v>
      </c>
      <c r="C23" s="206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14">
        <f>IF('к-ты АМЭС'!I23=0,"",'к-ты АМЭС'!I23)</f>
      </c>
      <c r="J23" s="46">
        <f t="shared" si="0"/>
        <v>0.222</v>
      </c>
      <c r="K23" s="36">
        <f t="shared" si="2"/>
        <v>0.23870967741935484</v>
      </c>
      <c r="L23" s="25">
        <f t="shared" si="1"/>
        <v>0.23870967741935484</v>
      </c>
    </row>
    <row r="24" spans="2:12" ht="19.5" customHeight="1" thickBot="1">
      <c r="B24" s="205"/>
      <c r="C24" s="207"/>
      <c r="D24" s="37" t="s">
        <v>6</v>
      </c>
      <c r="E24" s="38">
        <v>2.5</v>
      </c>
      <c r="F24" s="42" t="s">
        <v>7</v>
      </c>
      <c r="G24" s="37" t="s">
        <v>7</v>
      </c>
      <c r="H24" s="37" t="s">
        <v>7</v>
      </c>
      <c r="I24" s="40">
        <f>IF('к-ты АМЭС'!I24=0,"",'к-ты АМЭС'!I24)</f>
      </c>
      <c r="J24" s="44">
        <f t="shared" si="0"/>
        <v>0</v>
      </c>
      <c r="K24" s="40">
        <f t="shared" si="2"/>
        <v>0</v>
      </c>
      <c r="L24" s="27">
        <f t="shared" si="1"/>
        <v>0</v>
      </c>
    </row>
    <row r="25" spans="2:12" ht="19.5" customHeight="1">
      <c r="B25" s="204">
        <v>11</v>
      </c>
      <c r="C25" s="206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14">
        <f>IF('к-ты АМЭС'!I25=0,"",'к-ты АМЭС'!I25)</f>
      </c>
      <c r="J25" s="46">
        <f t="shared" si="0"/>
        <v>0.245</v>
      </c>
      <c r="K25" s="36">
        <f t="shared" si="2"/>
        <v>0.26344086021505375</v>
      </c>
      <c r="L25" s="25">
        <f t="shared" si="1"/>
        <v>0.26344086021505375</v>
      </c>
    </row>
    <row r="26" spans="2:12" ht="19.5" customHeight="1" thickBot="1">
      <c r="B26" s="205"/>
      <c r="C26" s="207"/>
      <c r="D26" s="37" t="s">
        <v>6</v>
      </c>
      <c r="E26" s="38">
        <v>1.6</v>
      </c>
      <c r="F26" s="42" t="s">
        <v>7</v>
      </c>
      <c r="G26" s="37" t="s">
        <v>7</v>
      </c>
      <c r="H26" s="37" t="s">
        <v>7</v>
      </c>
      <c r="I26" s="40">
        <f>IF('к-ты АМЭС'!I26=0,"",'к-ты АМЭС'!I26)</f>
      </c>
      <c r="J26" s="44">
        <f t="shared" si="0"/>
        <v>0</v>
      </c>
      <c r="K26" s="40">
        <f t="shared" si="2"/>
        <v>0</v>
      </c>
      <c r="L26" s="27">
        <f t="shared" si="1"/>
        <v>0</v>
      </c>
    </row>
    <row r="27" spans="2:12" ht="19.5" customHeight="1" thickBot="1">
      <c r="B27" s="204">
        <v>12</v>
      </c>
      <c r="C27" s="40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14">
        <f>IF('к-ты АМЭС'!I27=0,"",'к-ты АМЭС'!I27)</f>
      </c>
      <c r="J27" s="46">
        <f t="shared" si="0"/>
        <v>0.127</v>
      </c>
      <c r="K27" s="36">
        <f t="shared" si="2"/>
        <v>0.13655913978494624</v>
      </c>
      <c r="L27" s="25">
        <f t="shared" si="1"/>
        <v>0.08534946236559139</v>
      </c>
    </row>
    <row r="28" spans="2:12" ht="19.5" customHeight="1" thickBot="1">
      <c r="B28" s="205"/>
      <c r="C28" s="40"/>
      <c r="D28" s="37" t="s">
        <v>6</v>
      </c>
      <c r="E28" s="38">
        <v>1.6</v>
      </c>
      <c r="F28" s="42" t="s">
        <v>7</v>
      </c>
      <c r="G28" s="37" t="s">
        <v>7</v>
      </c>
      <c r="H28" s="37" t="s">
        <v>7</v>
      </c>
      <c r="I28" s="40">
        <f>IF('к-ты АМЭС'!I28=0,"",'к-ты АМЭС'!I28)</f>
      </c>
      <c r="J28" s="44">
        <f t="shared" si="0"/>
        <v>0</v>
      </c>
      <c r="K28" s="40">
        <f t="shared" si="2"/>
        <v>0</v>
      </c>
      <c r="L28" s="27">
        <f t="shared" si="1"/>
        <v>0</v>
      </c>
    </row>
    <row r="29" spans="2:12" ht="19.5" customHeight="1">
      <c r="B29" s="204">
        <v>13</v>
      </c>
      <c r="C29" s="206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14">
        <f>IF('к-ты АМЭС'!I29=0,"",'к-ты АМЭС'!I29)</f>
      </c>
      <c r="J29" s="46">
        <f t="shared" si="0"/>
        <v>0.204</v>
      </c>
      <c r="K29" s="36">
        <f t="shared" si="2"/>
        <v>0.2193548387096774</v>
      </c>
      <c r="L29" s="25">
        <f t="shared" si="1"/>
        <v>0.13709677419354838</v>
      </c>
    </row>
    <row r="30" spans="2:12" ht="19.5" customHeight="1" thickBot="1">
      <c r="B30" s="205"/>
      <c r="C30" s="207"/>
      <c r="D30" s="37" t="s">
        <v>6</v>
      </c>
      <c r="E30" s="38">
        <v>1.6</v>
      </c>
      <c r="F30" s="42" t="s">
        <v>7</v>
      </c>
      <c r="G30" s="37" t="s">
        <v>7</v>
      </c>
      <c r="H30" s="37" t="s">
        <v>7</v>
      </c>
      <c r="I30" s="40">
        <f>IF('к-ты АМЭС'!I30=0,"",'к-ты АМЭС'!I30)</f>
      </c>
      <c r="J30" s="44">
        <f t="shared" si="0"/>
        <v>0</v>
      </c>
      <c r="K30" s="40">
        <f t="shared" si="2"/>
        <v>0</v>
      </c>
      <c r="L30" s="27">
        <f t="shared" si="1"/>
        <v>0</v>
      </c>
    </row>
    <row r="31" spans="2:12" ht="19.5" customHeight="1">
      <c r="B31" s="204">
        <v>14</v>
      </c>
      <c r="C31" s="206" t="s">
        <v>20</v>
      </c>
      <c r="D31" s="33" t="s">
        <v>5</v>
      </c>
      <c r="E31" s="34">
        <v>1.6</v>
      </c>
      <c r="F31" s="45" t="s">
        <v>7</v>
      </c>
      <c r="G31" s="33" t="s">
        <v>7</v>
      </c>
      <c r="H31" s="33" t="s">
        <v>7</v>
      </c>
      <c r="I31" s="114">
        <f>IF('к-ты АМЭС'!I31=0,"",'к-ты АМЭС'!I31)</f>
      </c>
      <c r="J31" s="36">
        <f t="shared" si="0"/>
        <v>0</v>
      </c>
      <c r="K31" s="36">
        <f t="shared" si="2"/>
        <v>0</v>
      </c>
      <c r="L31" s="25">
        <f t="shared" si="1"/>
        <v>0</v>
      </c>
    </row>
    <row r="32" spans="2:12" ht="19.5" customHeight="1" thickBot="1">
      <c r="B32" s="205"/>
      <c r="C32" s="207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40">
        <f>IF('к-ты АМЭС'!I32=0,"",'к-ты АМЭС'!I32)</f>
        <v>0.1</v>
      </c>
      <c r="J32" s="44">
        <f t="shared" si="0"/>
        <v>0.181</v>
      </c>
      <c r="K32" s="40">
        <f t="shared" si="2"/>
        <v>0.19462365591397848</v>
      </c>
      <c r="L32" s="27">
        <f t="shared" si="1"/>
        <v>0.12163978494623655</v>
      </c>
    </row>
    <row r="33" spans="2:12" ht="19.5" customHeight="1">
      <c r="B33" s="204">
        <v>15</v>
      </c>
      <c r="C33" s="206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14">
        <f>IF('к-ты АМЭС'!I33=0,"",'к-ты АМЭС'!I33)</f>
        <v>0.13</v>
      </c>
      <c r="J33" s="46">
        <f t="shared" si="0"/>
        <v>2.135</v>
      </c>
      <c r="K33" s="36">
        <f t="shared" si="2"/>
        <v>2.2956989247311825</v>
      </c>
      <c r="L33" s="25">
        <f t="shared" si="1"/>
        <v>0.5739247311827956</v>
      </c>
    </row>
    <row r="34" spans="2:12" ht="19.5" customHeight="1" thickBot="1">
      <c r="B34" s="205"/>
      <c r="C34" s="207"/>
      <c r="D34" s="37" t="s">
        <v>6</v>
      </c>
      <c r="E34" s="38">
        <v>4</v>
      </c>
      <c r="F34" s="42" t="s">
        <v>7</v>
      </c>
      <c r="G34" s="37" t="s">
        <v>7</v>
      </c>
      <c r="H34" s="37" t="s">
        <v>7</v>
      </c>
      <c r="I34" s="40">
        <f>IF('к-ты АМЭС'!I34=0,"",'к-ты АМЭС'!I34)</f>
      </c>
      <c r="J34" s="44">
        <f t="shared" si="0"/>
        <v>0</v>
      </c>
      <c r="K34" s="40">
        <f t="shared" si="2"/>
        <v>0</v>
      </c>
      <c r="L34" s="27">
        <f t="shared" si="1"/>
        <v>0</v>
      </c>
    </row>
    <row r="35" spans="2:12" ht="19.5" customHeight="1">
      <c r="B35" s="204">
        <v>16</v>
      </c>
      <c r="C35" s="206" t="s">
        <v>22</v>
      </c>
      <c r="D35" s="33" t="s">
        <v>5</v>
      </c>
      <c r="E35" s="34">
        <v>1.6</v>
      </c>
      <c r="F35" s="45" t="s">
        <v>7</v>
      </c>
      <c r="G35" s="33" t="s">
        <v>7</v>
      </c>
      <c r="H35" s="33" t="s">
        <v>7</v>
      </c>
      <c r="I35" s="114">
        <f>IF('к-ты АМЭС'!I35=0,"",'к-ты АМЭС'!I35)</f>
      </c>
      <c r="J35" s="36">
        <f t="shared" si="0"/>
        <v>0</v>
      </c>
      <c r="K35" s="36">
        <f t="shared" si="2"/>
        <v>0</v>
      </c>
      <c r="L35" s="25">
        <f t="shared" si="1"/>
        <v>0</v>
      </c>
    </row>
    <row r="36" spans="2:12" ht="19.5" customHeight="1" thickBot="1">
      <c r="B36" s="205"/>
      <c r="C36" s="207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40">
        <f>IF('к-ты АМЭС'!I36=0,"",'к-ты АМЭС'!I36)</f>
        <v>0.08</v>
      </c>
      <c r="J36" s="44">
        <f t="shared" si="0"/>
        <v>0.315</v>
      </c>
      <c r="K36" s="40">
        <f t="shared" si="2"/>
        <v>0.3387096774193548</v>
      </c>
      <c r="L36" s="27">
        <f t="shared" si="1"/>
        <v>0.21169354838709675</v>
      </c>
    </row>
    <row r="37" spans="2:12" ht="19.5" customHeight="1">
      <c r="B37" s="215">
        <v>17</v>
      </c>
      <c r="C37" s="216" t="s">
        <v>23</v>
      </c>
      <c r="D37" s="14" t="s">
        <v>5</v>
      </c>
      <c r="E37" s="15">
        <v>2.5</v>
      </c>
      <c r="F37" s="69" t="s">
        <v>7</v>
      </c>
      <c r="G37" s="14" t="s">
        <v>7</v>
      </c>
      <c r="H37" s="14" t="s">
        <v>7</v>
      </c>
      <c r="I37" s="114">
        <f>IF('к-ты АМЭС'!I37=0,"",'к-ты АМЭС'!I37)</f>
      </c>
      <c r="J37" s="36">
        <f t="shared" si="0"/>
        <v>0</v>
      </c>
      <c r="K37" s="36">
        <f t="shared" si="2"/>
        <v>0</v>
      </c>
      <c r="L37" s="32">
        <f t="shared" si="1"/>
        <v>0</v>
      </c>
    </row>
    <row r="38" spans="2:12" ht="19.5" customHeight="1" thickBot="1">
      <c r="B38" s="205"/>
      <c r="C38" s="207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40">
        <f>IF('к-ты АМЭС'!I38=0,"",'к-ты АМЭС'!I38)</f>
        <v>0.006</v>
      </c>
      <c r="J38" s="44">
        <f t="shared" si="0"/>
        <v>1.143</v>
      </c>
      <c r="K38" s="40">
        <f t="shared" si="2"/>
        <v>1.229032258064516</v>
      </c>
      <c r="L38" s="27">
        <f t="shared" si="1"/>
        <v>0.7681451612903225</v>
      </c>
    </row>
    <row r="39" spans="2:12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14">
        <f>IF('к-ты АМЭС'!I39=0,"",'к-ты АМЭС'!I39)</f>
      </c>
      <c r="J39" s="51">
        <f t="shared" si="0"/>
        <v>0.03</v>
      </c>
      <c r="K39" s="52">
        <f t="shared" si="2"/>
        <v>0.03225806451612903</v>
      </c>
      <c r="L39" s="53">
        <f t="shared" si="1"/>
        <v>0.020161290322580645</v>
      </c>
    </row>
    <row r="40" spans="2:14" ht="30" customHeight="1" thickBot="1">
      <c r="B40" s="56"/>
      <c r="C40" s="57" t="s">
        <v>25</v>
      </c>
      <c r="D40" s="58"/>
      <c r="E40" s="171">
        <f>SUMIF(F5:F39,"&lt;&gt;Откл.",E5:E39)</f>
        <v>37.80000000000001</v>
      </c>
      <c r="F40" s="60">
        <f>SUM(F5:F39)</f>
        <v>8.482</v>
      </c>
      <c r="G40" s="61">
        <f>H40/E40</f>
        <v>0.2493239271017048</v>
      </c>
      <c r="H40" s="60">
        <f>SUM(H5:H39)</f>
        <v>9.424444444444445</v>
      </c>
      <c r="I40" s="163">
        <f>SUM(I5:I39)</f>
        <v>0.316</v>
      </c>
      <c r="J40" s="60">
        <f t="shared" si="0"/>
        <v>8.798</v>
      </c>
      <c r="K40" s="62">
        <f>J40/0.93</f>
        <v>9.46021505376344</v>
      </c>
      <c r="L40" s="63">
        <f t="shared" si="1"/>
        <v>0.25027023951755123</v>
      </c>
      <c r="N40" s="22"/>
    </row>
    <row r="41" spans="2:12" ht="27.75" customHeight="1" thickBot="1">
      <c r="B41" s="212" t="s">
        <v>26</v>
      </c>
      <c r="C41" s="213"/>
      <c r="D41" s="213"/>
      <c r="E41" s="213"/>
      <c r="F41" s="213"/>
      <c r="G41" s="213"/>
      <c r="H41" s="213"/>
      <c r="I41" s="213"/>
      <c r="J41" s="213"/>
      <c r="K41" s="213"/>
      <c r="L41" s="214"/>
    </row>
    <row r="42" spans="2:12" ht="19.5" customHeight="1">
      <c r="B42" s="204">
        <v>1</v>
      </c>
      <c r="C42" s="206" t="s">
        <v>27</v>
      </c>
      <c r="D42" s="33" t="s">
        <v>5</v>
      </c>
      <c r="E42" s="34">
        <v>16</v>
      </c>
      <c r="F42" s="45">
        <v>1.912</v>
      </c>
      <c r="G42" s="35">
        <f>(H42/E42)*100</f>
        <v>13.277777777777777</v>
      </c>
      <c r="H42" s="35">
        <f>F42/0.9</f>
        <v>2.1244444444444444</v>
      </c>
      <c r="I42" s="36">
        <f>IF('к-ты АМЭС'!I41=0,"",'к-ты АМЭС'!I41)</f>
        <v>0.442</v>
      </c>
      <c r="J42" s="36">
        <f>SUM(F42,I42)</f>
        <v>2.354</v>
      </c>
      <c r="K42" s="36">
        <f>J42/0.93</f>
        <v>2.531182795698925</v>
      </c>
      <c r="L42" s="25">
        <f aca="true" t="shared" si="3" ref="L42:L73">K42/E42</f>
        <v>0.1581989247311828</v>
      </c>
    </row>
    <row r="43" spans="2:12" ht="19.5" customHeight="1" thickBot="1">
      <c r="B43" s="205"/>
      <c r="C43" s="207"/>
      <c r="D43" s="37" t="s">
        <v>6</v>
      </c>
      <c r="E43" s="38">
        <v>16</v>
      </c>
      <c r="F43" s="42">
        <v>2.216</v>
      </c>
      <c r="G43" s="38">
        <f>(H43/E43)*100</f>
        <v>15.388888888888891</v>
      </c>
      <c r="H43" s="43">
        <f>F43/0.9</f>
        <v>2.4622222222222225</v>
      </c>
      <c r="I43" s="40">
        <f>IF('к-ты АМЭС'!I42=0,"",'к-ты АМЭС'!I42)</f>
      </c>
      <c r="J43" s="44">
        <f>SUM(F43,I43)</f>
        <v>2.216</v>
      </c>
      <c r="K43" s="40">
        <f>J43/0.93</f>
        <v>2.382795698924731</v>
      </c>
      <c r="L43" s="27">
        <f t="shared" si="3"/>
        <v>0.1489247311827957</v>
      </c>
    </row>
    <row r="44" spans="2:12" ht="19.5" customHeight="1">
      <c r="B44" s="204">
        <v>2</v>
      </c>
      <c r="C44" s="206" t="s">
        <v>28</v>
      </c>
      <c r="D44" s="33" t="s">
        <v>5</v>
      </c>
      <c r="E44" s="34">
        <v>6.3</v>
      </c>
      <c r="F44" s="45" t="s">
        <v>7</v>
      </c>
      <c r="G44" s="33" t="s">
        <v>7</v>
      </c>
      <c r="H44" s="35" t="s">
        <v>7</v>
      </c>
      <c r="I44" s="36">
        <f>IF('к-ты АМЭС'!I43=0,"",'к-ты АМЭС'!I43)</f>
      </c>
      <c r="J44" s="41"/>
      <c r="K44" s="36"/>
      <c r="L44" s="25">
        <f t="shared" si="3"/>
        <v>0</v>
      </c>
    </row>
    <row r="45" spans="2:12" ht="19.5" customHeight="1" thickBot="1">
      <c r="B45" s="205"/>
      <c r="C45" s="207"/>
      <c r="D45" s="37" t="s">
        <v>6</v>
      </c>
      <c r="E45" s="38">
        <v>6.3</v>
      </c>
      <c r="F45" s="42">
        <v>0.56</v>
      </c>
      <c r="G45" s="38">
        <f>(H45/E45)*100</f>
        <v>9.876543209876544</v>
      </c>
      <c r="H45" s="43">
        <f>F45/0.9</f>
        <v>0.6222222222222222</v>
      </c>
      <c r="I45" s="40">
        <f>IF('к-ты АМЭС'!I44=0,"",'к-ты АМЭС'!I44)</f>
        <v>0.01</v>
      </c>
      <c r="J45" s="44">
        <f>SUM(F45,I45)</f>
        <v>0.5700000000000001</v>
      </c>
      <c r="K45" s="40">
        <f>J45/0.93</f>
        <v>0.6129032258064516</v>
      </c>
      <c r="L45" s="27">
        <f t="shared" si="3"/>
        <v>0.09728622631848438</v>
      </c>
    </row>
    <row r="46" spans="2:12" ht="19.5" customHeight="1">
      <c r="B46" s="204">
        <v>3</v>
      </c>
      <c r="C46" s="206" t="s">
        <v>29</v>
      </c>
      <c r="D46" s="33" t="s">
        <v>5</v>
      </c>
      <c r="E46" s="34">
        <v>10</v>
      </c>
      <c r="F46" s="45" t="s">
        <v>7</v>
      </c>
      <c r="G46" s="33" t="s">
        <v>7</v>
      </c>
      <c r="H46" s="35" t="s">
        <v>7</v>
      </c>
      <c r="I46" s="36">
        <f>IF('к-ты АМЭС'!I45=0,"",'к-ты АМЭС'!I45)</f>
      </c>
      <c r="J46" s="41"/>
      <c r="K46" s="36"/>
      <c r="L46" s="25">
        <f t="shared" si="3"/>
        <v>0</v>
      </c>
    </row>
    <row r="47" spans="2:12" ht="19.5" customHeight="1" thickBot="1">
      <c r="B47" s="205"/>
      <c r="C47" s="207"/>
      <c r="D47" s="37" t="s">
        <v>6</v>
      </c>
      <c r="E47" s="38">
        <v>10</v>
      </c>
      <c r="F47" s="42">
        <v>0.89</v>
      </c>
      <c r="G47" s="38">
        <f>(H47/E47)*100</f>
        <v>9.88888888888889</v>
      </c>
      <c r="H47" s="43">
        <f>F47/0.9</f>
        <v>0.9888888888888889</v>
      </c>
      <c r="I47" s="40">
        <f>IF('к-ты АМЭС'!I46=0,"",'к-ты АМЭС'!I46)</f>
        <v>0.073</v>
      </c>
      <c r="J47" s="44">
        <f>SUM(F47,I47)</f>
        <v>0.963</v>
      </c>
      <c r="K47" s="40">
        <f>J47/0.93</f>
        <v>1.0354838709677419</v>
      </c>
      <c r="L47" s="27">
        <f t="shared" si="3"/>
        <v>0.10354838709677419</v>
      </c>
    </row>
    <row r="48" spans="2:12" ht="19.5" customHeight="1">
      <c r="B48" s="204">
        <v>4</v>
      </c>
      <c r="C48" s="206" t="s">
        <v>30</v>
      </c>
      <c r="D48" s="33" t="s">
        <v>5</v>
      </c>
      <c r="E48" s="34">
        <v>4</v>
      </c>
      <c r="F48" s="45" t="s">
        <v>7</v>
      </c>
      <c r="G48" s="33" t="s">
        <v>7</v>
      </c>
      <c r="H48" s="35" t="s">
        <v>7</v>
      </c>
      <c r="I48" s="36">
        <f>IF('к-ты АМЭС'!I47=0,"",'к-ты АМЭС'!I47)</f>
      </c>
      <c r="J48" s="41"/>
      <c r="K48" s="36"/>
      <c r="L48" s="25">
        <f t="shared" si="3"/>
        <v>0</v>
      </c>
    </row>
    <row r="49" spans="2:12" ht="19.5" customHeight="1" thickBot="1">
      <c r="B49" s="205"/>
      <c r="C49" s="207"/>
      <c r="D49" s="37" t="s">
        <v>6</v>
      </c>
      <c r="E49" s="38">
        <v>1.6</v>
      </c>
      <c r="F49" s="42">
        <v>0.735</v>
      </c>
      <c r="G49" s="38">
        <f>(H49/E49)*100</f>
        <v>51.041666666666664</v>
      </c>
      <c r="H49" s="43">
        <f>F49/0.9</f>
        <v>0.8166666666666667</v>
      </c>
      <c r="I49" s="40">
        <f>IF('к-ты АМЭС'!I48=0,"",'к-ты АМЭС'!I48)</f>
        <v>0.01</v>
      </c>
      <c r="J49" s="44">
        <f>SUM(F49,I49)</f>
        <v>0.745</v>
      </c>
      <c r="K49" s="40">
        <f>J49/0.93</f>
        <v>0.8010752688172043</v>
      </c>
      <c r="L49" s="27">
        <f t="shared" si="3"/>
        <v>0.5006720430107526</v>
      </c>
    </row>
    <row r="50" spans="2:12" ht="19.5" customHeight="1">
      <c r="B50" s="204">
        <v>5</v>
      </c>
      <c r="C50" s="206" t="s">
        <v>31</v>
      </c>
      <c r="D50" s="33" t="s">
        <v>5</v>
      </c>
      <c r="E50" s="34">
        <v>1.6</v>
      </c>
      <c r="F50" s="45">
        <v>0.13</v>
      </c>
      <c r="G50" s="34">
        <f>(H50/E50)*100</f>
        <v>9.027777777777777</v>
      </c>
      <c r="H50" s="35">
        <f>F50/0.9</f>
        <v>0.14444444444444446</v>
      </c>
      <c r="I50" s="36">
        <f>IF('к-ты АМЭС'!I49=0,"",'к-ты АМЭС'!I49)</f>
        <v>0.20400000000000001</v>
      </c>
      <c r="J50" s="46">
        <f>SUM(F50,I50)</f>
        <v>0.334</v>
      </c>
      <c r="K50" s="36">
        <f>J50/0.93</f>
        <v>0.35913978494623655</v>
      </c>
      <c r="L50" s="25">
        <f t="shared" si="3"/>
        <v>0.22446236559139784</v>
      </c>
    </row>
    <row r="51" spans="2:12" ht="19.5" customHeight="1" thickBot="1">
      <c r="B51" s="205"/>
      <c r="C51" s="207"/>
      <c r="D51" s="37" t="s">
        <v>6</v>
      </c>
      <c r="E51" s="38">
        <v>1.6</v>
      </c>
      <c r="F51" s="42" t="s">
        <v>7</v>
      </c>
      <c r="G51" s="37" t="s">
        <v>7</v>
      </c>
      <c r="H51" s="43" t="s">
        <v>7</v>
      </c>
      <c r="I51" s="40">
        <f>IF('к-ты АМЭС'!I50=0,"",'к-ты АМЭС'!I50)</f>
      </c>
      <c r="J51" s="39"/>
      <c r="K51" s="40"/>
      <c r="L51" s="27">
        <f t="shared" si="3"/>
        <v>0</v>
      </c>
    </row>
    <row r="52" spans="2:12" ht="19.5" customHeight="1">
      <c r="B52" s="204">
        <v>6</v>
      </c>
      <c r="C52" s="206" t="s">
        <v>32</v>
      </c>
      <c r="D52" s="33" t="s">
        <v>5</v>
      </c>
      <c r="E52" s="34">
        <v>6.3</v>
      </c>
      <c r="F52" s="45" t="s">
        <v>7</v>
      </c>
      <c r="G52" s="33" t="s">
        <v>7</v>
      </c>
      <c r="H52" s="35" t="s">
        <v>7</v>
      </c>
      <c r="I52" s="36">
        <f>IF('к-ты АМЭС'!I51=0,"",'к-ты АМЭС'!I51)</f>
      </c>
      <c r="J52" s="41"/>
      <c r="K52" s="36"/>
      <c r="L52" s="25">
        <f t="shared" si="3"/>
        <v>0</v>
      </c>
    </row>
    <row r="53" spans="2:12" ht="19.5" customHeight="1">
      <c r="B53" s="215"/>
      <c r="C53" s="216"/>
      <c r="D53" s="16" t="s">
        <v>6</v>
      </c>
      <c r="E53" s="17">
        <v>6.3</v>
      </c>
      <c r="F53" s="19">
        <v>0.364</v>
      </c>
      <c r="G53" s="17">
        <f>(H53/E53)*100</f>
        <v>6.419753086419753</v>
      </c>
      <c r="H53" s="18">
        <f>F53/0.9</f>
        <v>0.40444444444444444</v>
      </c>
      <c r="I53" s="24">
        <f>IF('к-ты АМЭС'!I52=0,"",'к-ты АМЭС'!I52)</f>
        <v>0.015</v>
      </c>
      <c r="J53" s="28">
        <f>SUM(F53,I53)</f>
        <v>0.379</v>
      </c>
      <c r="K53" s="24">
        <f>J53/0.93</f>
        <v>0.4075268817204301</v>
      </c>
      <c r="L53" s="26">
        <f t="shared" si="3"/>
        <v>0.0646868066222905</v>
      </c>
    </row>
    <row r="54" spans="2:12" ht="19.5" customHeight="1" thickBot="1">
      <c r="B54" s="205"/>
      <c r="C54" s="207"/>
      <c r="D54" s="37" t="s">
        <v>33</v>
      </c>
      <c r="E54" s="38">
        <v>1</v>
      </c>
      <c r="F54" s="42" t="s">
        <v>7</v>
      </c>
      <c r="G54" s="37" t="s">
        <v>7</v>
      </c>
      <c r="H54" s="43" t="s">
        <v>7</v>
      </c>
      <c r="I54" s="40">
        <f>IF('к-ты АМЭС'!I53=0,"",'к-ты АМЭС'!I53)</f>
      </c>
      <c r="J54" s="39"/>
      <c r="K54" s="40"/>
      <c r="L54" s="27">
        <f t="shared" si="3"/>
        <v>0</v>
      </c>
    </row>
    <row r="55" spans="2:12" ht="19.5" customHeight="1">
      <c r="B55" s="204">
        <v>7</v>
      </c>
      <c r="C55" s="206" t="s">
        <v>34</v>
      </c>
      <c r="D55" s="54" t="s">
        <v>35</v>
      </c>
      <c r="E55" s="55">
        <v>63</v>
      </c>
      <c r="F55" s="45" t="s">
        <v>7</v>
      </c>
      <c r="G55" s="33" t="s">
        <v>7</v>
      </c>
      <c r="H55" s="35" t="s">
        <v>7</v>
      </c>
      <c r="I55" s="36">
        <f>IF('к-ты АМЭС'!I54=0,"",'к-ты АМЭС'!I54)</f>
      </c>
      <c r="J55" s="41"/>
      <c r="K55" s="36"/>
      <c r="L55" s="25">
        <f t="shared" si="3"/>
        <v>0</v>
      </c>
    </row>
    <row r="56" spans="2:12" ht="19.5" customHeight="1">
      <c r="B56" s="215"/>
      <c r="C56" s="216"/>
      <c r="D56" s="20" t="s">
        <v>33</v>
      </c>
      <c r="E56" s="21">
        <v>10</v>
      </c>
      <c r="F56" s="19">
        <v>0.402</v>
      </c>
      <c r="G56" s="17">
        <f>(H56/E56)*100</f>
        <v>4.466666666666667</v>
      </c>
      <c r="H56" s="18">
        <f>F56/0.9</f>
        <v>0.44666666666666666</v>
      </c>
      <c r="I56" s="24">
        <f>IF('к-ты АМЭС'!I55=0,"",'к-ты АМЭС'!I55)</f>
        <v>0.005</v>
      </c>
      <c r="J56" s="28">
        <f>SUM(F56,I56)</f>
        <v>0.40700000000000003</v>
      </c>
      <c r="K56" s="24">
        <f>J56/0.93</f>
        <v>0.4376344086021505</v>
      </c>
      <c r="L56" s="26">
        <f t="shared" si="3"/>
        <v>0.04376344086021505</v>
      </c>
    </row>
    <row r="57" spans="2:12" ht="19.5" customHeight="1" thickBot="1">
      <c r="B57" s="205"/>
      <c r="C57" s="207"/>
      <c r="D57" s="37" t="s">
        <v>36</v>
      </c>
      <c r="E57" s="38">
        <v>6.3</v>
      </c>
      <c r="F57" s="42" t="s">
        <v>7</v>
      </c>
      <c r="G57" s="37" t="s">
        <v>7</v>
      </c>
      <c r="H57" s="43" t="s">
        <v>7</v>
      </c>
      <c r="I57" s="40">
        <f>IF('к-ты АМЭС'!I56=0,"",'к-ты АМЭС'!I56)</f>
      </c>
      <c r="J57" s="39"/>
      <c r="K57" s="40"/>
      <c r="L57" s="27">
        <f t="shared" si="3"/>
        <v>0</v>
      </c>
    </row>
    <row r="58" spans="2:12" ht="19.5" customHeight="1">
      <c r="B58" s="204">
        <v>8</v>
      </c>
      <c r="C58" s="206" t="s">
        <v>37</v>
      </c>
      <c r="D58" s="54" t="s">
        <v>5</v>
      </c>
      <c r="E58" s="55">
        <v>6.3</v>
      </c>
      <c r="F58" s="45">
        <v>1.06</v>
      </c>
      <c r="G58" s="35">
        <f>(H58/E58)*100</f>
        <v>18.69488536155203</v>
      </c>
      <c r="H58" s="35">
        <f>F58/0.9</f>
        <v>1.1777777777777778</v>
      </c>
      <c r="I58" s="36">
        <f>IF('к-ты АМЭС'!I57=0,"",'к-ты АМЭС'!I57)</f>
        <v>0.005</v>
      </c>
      <c r="J58" s="46">
        <f>SUM(F58,I58)</f>
        <v>1.065</v>
      </c>
      <c r="K58" s="36">
        <f>J58/0.93</f>
        <v>1.1451612903225805</v>
      </c>
      <c r="L58" s="25">
        <f t="shared" si="3"/>
        <v>0.18177163338453659</v>
      </c>
    </row>
    <row r="59" spans="2:12" ht="19.5" customHeight="1" thickBot="1">
      <c r="B59" s="205"/>
      <c r="C59" s="207"/>
      <c r="D59" s="37" t="s">
        <v>6</v>
      </c>
      <c r="E59" s="38">
        <v>6.3</v>
      </c>
      <c r="F59" s="42" t="s">
        <v>7</v>
      </c>
      <c r="G59" s="38" t="s">
        <v>38</v>
      </c>
      <c r="H59" s="43" t="s">
        <v>38</v>
      </c>
      <c r="I59" s="40">
        <f>IF('к-ты АМЭС'!I58=0,"",'к-ты АМЭС'!I58)</f>
      </c>
      <c r="J59" s="39"/>
      <c r="K59" s="40"/>
      <c r="L59" s="27">
        <f t="shared" si="3"/>
        <v>0</v>
      </c>
    </row>
    <row r="60" spans="2:12" ht="19.5" customHeight="1">
      <c r="B60" s="204">
        <v>9</v>
      </c>
      <c r="C60" s="206" t="s">
        <v>39</v>
      </c>
      <c r="D60" s="33" t="s">
        <v>5</v>
      </c>
      <c r="E60" s="34">
        <v>2.5</v>
      </c>
      <c r="F60" s="45">
        <v>0.073</v>
      </c>
      <c r="G60" s="34">
        <f>(H60/E60)*100</f>
        <v>3.2444444444444445</v>
      </c>
      <c r="H60" s="35">
        <f>F60/0.9</f>
        <v>0.0811111111111111</v>
      </c>
      <c r="I60" s="36">
        <f>IF('к-ты АМЭС'!I59=0,"",'к-ты АМЭС'!I59)</f>
      </c>
      <c r="J60" s="46">
        <f>SUM(F60,I60)</f>
        <v>0.073</v>
      </c>
      <c r="K60" s="36">
        <f>J60/0.93</f>
        <v>0.07849462365591398</v>
      </c>
      <c r="L60" s="25">
        <f t="shared" si="3"/>
        <v>0.03139784946236559</v>
      </c>
    </row>
    <row r="61" spans="2:12" ht="19.5" customHeight="1" thickBot="1">
      <c r="B61" s="205"/>
      <c r="C61" s="207"/>
      <c r="D61" s="37" t="s">
        <v>6</v>
      </c>
      <c r="E61" s="38">
        <v>2.5</v>
      </c>
      <c r="F61" s="42" t="s">
        <v>7</v>
      </c>
      <c r="G61" s="37" t="s">
        <v>7</v>
      </c>
      <c r="H61" s="43" t="s">
        <v>7</v>
      </c>
      <c r="I61" s="40">
        <f>IF('к-ты АМЭС'!I60=0,"",'к-ты АМЭС'!I60)</f>
      </c>
      <c r="J61" s="39"/>
      <c r="K61" s="40"/>
      <c r="L61" s="27">
        <f t="shared" si="3"/>
        <v>0</v>
      </c>
    </row>
    <row r="62" spans="2:12" ht="19.5" customHeight="1">
      <c r="B62" s="204">
        <v>10</v>
      </c>
      <c r="C62" s="206" t="s">
        <v>40</v>
      </c>
      <c r="D62" s="33" t="s">
        <v>5</v>
      </c>
      <c r="E62" s="34">
        <v>4</v>
      </c>
      <c r="F62" s="45" t="s">
        <v>7</v>
      </c>
      <c r="G62" s="33" t="s">
        <v>7</v>
      </c>
      <c r="H62" s="35" t="s">
        <v>7</v>
      </c>
      <c r="I62" s="36">
        <f>IF('к-ты АМЭС'!I61=0,"",'к-ты АМЭС'!I61)</f>
      </c>
      <c r="J62" s="41"/>
      <c r="K62" s="36"/>
      <c r="L62" s="25">
        <f t="shared" si="3"/>
        <v>0</v>
      </c>
    </row>
    <row r="63" spans="2:12" ht="19.5" customHeight="1" thickBot="1">
      <c r="B63" s="205"/>
      <c r="C63" s="207"/>
      <c r="D63" s="37" t="s">
        <v>6</v>
      </c>
      <c r="E63" s="38">
        <v>1.6</v>
      </c>
      <c r="F63" s="42">
        <v>0.072</v>
      </c>
      <c r="G63" s="38">
        <f>(H63/E63)*100</f>
        <v>4.999999999999999</v>
      </c>
      <c r="H63" s="43">
        <f>F63/0.9</f>
        <v>0.07999999999999999</v>
      </c>
      <c r="I63" s="40">
        <f>IF('к-ты АМЭС'!I62=0,"",'к-ты АМЭС'!I62)</f>
      </c>
      <c r="J63" s="44">
        <f>SUM(F63,I63)</f>
        <v>0.072</v>
      </c>
      <c r="K63" s="40">
        <f>J63/0.93</f>
        <v>0.07741935483870967</v>
      </c>
      <c r="L63" s="27">
        <f t="shared" si="3"/>
        <v>0.04838709677419354</v>
      </c>
    </row>
    <row r="64" spans="2:12" ht="19.5" customHeight="1">
      <c r="B64" s="204">
        <v>11</v>
      </c>
      <c r="C64" s="206" t="s">
        <v>41</v>
      </c>
      <c r="D64" s="33" t="s">
        <v>5</v>
      </c>
      <c r="E64" s="34">
        <v>2.5</v>
      </c>
      <c r="F64" s="45" t="s">
        <v>7</v>
      </c>
      <c r="G64" s="33" t="s">
        <v>7</v>
      </c>
      <c r="H64" s="35" t="s">
        <v>7</v>
      </c>
      <c r="I64" s="36">
        <f>IF('к-ты АМЭС'!I63=0,"",'к-ты АМЭС'!I63)</f>
      </c>
      <c r="J64" s="41"/>
      <c r="K64" s="36"/>
      <c r="L64" s="25">
        <f t="shared" si="3"/>
        <v>0</v>
      </c>
    </row>
    <row r="65" spans="2:12" ht="19.5" customHeight="1" thickBot="1">
      <c r="B65" s="205"/>
      <c r="C65" s="207"/>
      <c r="D65" s="37" t="s">
        <v>6</v>
      </c>
      <c r="E65" s="38">
        <v>2.5</v>
      </c>
      <c r="F65" s="42">
        <v>0.39</v>
      </c>
      <c r="G65" s="38">
        <f>(H65/E65)*100</f>
        <v>17.333333333333336</v>
      </c>
      <c r="H65" s="43">
        <f>F65/0.9</f>
        <v>0.43333333333333335</v>
      </c>
      <c r="I65" s="40">
        <f>IF('к-ты АМЭС'!I64=0,"",'к-ты АМЭС'!I64)</f>
      </c>
      <c r="J65" s="44">
        <f>SUM(F65,I65)</f>
        <v>0.39</v>
      </c>
      <c r="K65" s="40">
        <f>J65/0.93</f>
        <v>0.41935483870967744</v>
      </c>
      <c r="L65" s="27">
        <f t="shared" si="3"/>
        <v>0.16774193548387098</v>
      </c>
    </row>
    <row r="66" spans="2:12" ht="19.5" customHeight="1">
      <c r="B66" s="204">
        <v>12</v>
      </c>
      <c r="C66" s="206" t="s">
        <v>42</v>
      </c>
      <c r="D66" s="33" t="s">
        <v>5</v>
      </c>
      <c r="E66" s="34">
        <v>4</v>
      </c>
      <c r="F66" s="45" t="s">
        <v>7</v>
      </c>
      <c r="G66" s="33" t="s">
        <v>7</v>
      </c>
      <c r="H66" s="35" t="s">
        <v>7</v>
      </c>
      <c r="I66" s="36">
        <f>IF('к-ты АМЭС'!I65=0,"",'к-ты АМЭС'!I65)</f>
      </c>
      <c r="J66" s="41"/>
      <c r="K66" s="36"/>
      <c r="L66" s="25">
        <f t="shared" si="3"/>
        <v>0</v>
      </c>
    </row>
    <row r="67" spans="2:12" ht="19.5" customHeight="1" thickBot="1">
      <c r="B67" s="205"/>
      <c r="C67" s="207"/>
      <c r="D67" s="37" t="s">
        <v>6</v>
      </c>
      <c r="E67" s="38">
        <v>1.6</v>
      </c>
      <c r="F67" s="42">
        <v>0.163</v>
      </c>
      <c r="G67" s="38">
        <f>(H67/E67)*100</f>
        <v>11.319444444444445</v>
      </c>
      <c r="H67" s="43">
        <f>F67/0.9</f>
        <v>0.1811111111111111</v>
      </c>
      <c r="I67" s="40">
        <f>IF('к-ты АМЭС'!I66=0,"",'к-ты АМЭС'!I66)</f>
        <v>0.005</v>
      </c>
      <c r="J67" s="44">
        <f>SUM(F67,I67)</f>
        <v>0.168</v>
      </c>
      <c r="K67" s="40">
        <f>J67/0.93</f>
        <v>0.18064516129032257</v>
      </c>
      <c r="L67" s="27">
        <f t="shared" si="3"/>
        <v>0.1129032258064516</v>
      </c>
    </row>
    <row r="68" spans="2:12" ht="19.5" customHeight="1">
      <c r="B68" s="204">
        <v>13</v>
      </c>
      <c r="C68" s="206" t="s">
        <v>43</v>
      </c>
      <c r="D68" s="33" t="s">
        <v>5</v>
      </c>
      <c r="E68" s="34">
        <v>2.5</v>
      </c>
      <c r="F68" s="45" t="s">
        <v>7</v>
      </c>
      <c r="G68" s="33" t="s">
        <v>7</v>
      </c>
      <c r="H68" s="35" t="s">
        <v>7</v>
      </c>
      <c r="I68" s="36">
        <f>IF('к-ты АМЭС'!I67=0,"",'к-ты АМЭС'!I67)</f>
      </c>
      <c r="J68" s="41"/>
      <c r="K68" s="36"/>
      <c r="L68" s="25">
        <f t="shared" si="3"/>
        <v>0</v>
      </c>
    </row>
    <row r="69" spans="2:12" ht="19.5" customHeight="1" thickBot="1">
      <c r="B69" s="205"/>
      <c r="C69" s="207"/>
      <c r="D69" s="37" t="s">
        <v>6</v>
      </c>
      <c r="E69" s="38">
        <v>2.5</v>
      </c>
      <c r="F69" s="42">
        <v>0.016</v>
      </c>
      <c r="G69" s="38">
        <f>(H69/E69)*100</f>
        <v>0.7111111111111111</v>
      </c>
      <c r="H69" s="43">
        <f>F69/0.9</f>
        <v>0.017777777777777778</v>
      </c>
      <c r="I69" s="40">
        <f>IF('к-ты АМЭС'!I68=0,"",'к-ты АМЭС'!I68)</f>
      </c>
      <c r="J69" s="44">
        <f>SUM(F69,I69)</f>
        <v>0.016</v>
      </c>
      <c r="K69" s="40">
        <f>J69/0.93</f>
        <v>0.017204301075268817</v>
      </c>
      <c r="L69" s="27">
        <f t="shared" si="3"/>
        <v>0.006881720430107527</v>
      </c>
    </row>
    <row r="70" spans="2:12" ht="19.5" customHeight="1">
      <c r="B70" s="204">
        <v>14</v>
      </c>
      <c r="C70" s="206" t="s">
        <v>44</v>
      </c>
      <c r="D70" s="33" t="s">
        <v>5</v>
      </c>
      <c r="E70" s="34">
        <v>1.6</v>
      </c>
      <c r="F70" s="45">
        <v>0.76</v>
      </c>
      <c r="G70" s="34">
        <f>(H70/E70)*100</f>
        <v>52.77777777777778</v>
      </c>
      <c r="H70" s="35">
        <f>F70/0.9</f>
        <v>0.8444444444444444</v>
      </c>
      <c r="I70" s="36">
        <f>IF('к-ты АМЭС'!I69=0,"",'к-ты АМЭС'!I69)</f>
        <v>0.032</v>
      </c>
      <c r="J70" s="46">
        <f>SUM(F70,I70)</f>
        <v>0.792</v>
      </c>
      <c r="K70" s="36">
        <f>J70/0.93</f>
        <v>0.8516129032258064</v>
      </c>
      <c r="L70" s="25">
        <f t="shared" si="3"/>
        <v>0.532258064516129</v>
      </c>
    </row>
    <row r="71" spans="2:12" ht="19.5" customHeight="1" thickBot="1">
      <c r="B71" s="205"/>
      <c r="C71" s="207"/>
      <c r="D71" s="37" t="s">
        <v>6</v>
      </c>
      <c r="E71" s="38">
        <v>4</v>
      </c>
      <c r="F71" s="42" t="s">
        <v>7</v>
      </c>
      <c r="G71" s="37" t="s">
        <v>7</v>
      </c>
      <c r="H71" s="43" t="s">
        <v>7</v>
      </c>
      <c r="I71" s="40">
        <f>IF('к-ты АМЭС'!I70=0,"",'к-ты АМЭС'!I70)</f>
      </c>
      <c r="J71" s="39"/>
      <c r="K71" s="40"/>
      <c r="L71" s="27">
        <f t="shared" si="3"/>
        <v>0</v>
      </c>
    </row>
    <row r="72" spans="2:12" ht="19.5" customHeight="1">
      <c r="B72" s="204">
        <v>15</v>
      </c>
      <c r="C72" s="206" t="s">
        <v>45</v>
      </c>
      <c r="D72" s="33" t="s">
        <v>5</v>
      </c>
      <c r="E72" s="34">
        <v>4</v>
      </c>
      <c r="F72" s="45" t="s">
        <v>7</v>
      </c>
      <c r="G72" s="33" t="s">
        <v>7</v>
      </c>
      <c r="H72" s="35" t="s">
        <v>7</v>
      </c>
      <c r="I72" s="36">
        <f>IF('к-ты АМЭС'!I71=0,"",'к-ты АМЭС'!I71)</f>
      </c>
      <c r="J72" s="41"/>
      <c r="K72" s="36"/>
      <c r="L72" s="25">
        <f t="shared" si="3"/>
        <v>0</v>
      </c>
    </row>
    <row r="73" spans="2:12" ht="19.5" customHeight="1" thickBot="1">
      <c r="B73" s="205"/>
      <c r="C73" s="207"/>
      <c r="D73" s="37" t="s">
        <v>6</v>
      </c>
      <c r="E73" s="38">
        <v>2.5</v>
      </c>
      <c r="F73" s="42">
        <v>0.16</v>
      </c>
      <c r="G73" s="38">
        <f>(H73/E73)*100</f>
        <v>7.111111111111111</v>
      </c>
      <c r="H73" s="43">
        <f>F73/0.9</f>
        <v>0.17777777777777778</v>
      </c>
      <c r="I73" s="40">
        <f>IF('к-ты АМЭС'!I72=0,"",'к-ты АМЭС'!I72)</f>
      </c>
      <c r="J73" s="44">
        <f>SUM(F73,I73)</f>
        <v>0.16</v>
      </c>
      <c r="K73" s="40">
        <f>J73/0.93</f>
        <v>0.17204301075268816</v>
      </c>
      <c r="L73" s="27">
        <f t="shared" si="3"/>
        <v>0.06881720430107527</v>
      </c>
    </row>
    <row r="74" spans="2:12" ht="19.5" customHeight="1">
      <c r="B74" s="204">
        <v>16</v>
      </c>
      <c r="C74" s="206" t="s">
        <v>46</v>
      </c>
      <c r="D74" s="33" t="s">
        <v>5</v>
      </c>
      <c r="E74" s="34">
        <v>10</v>
      </c>
      <c r="F74" s="45">
        <v>0.53</v>
      </c>
      <c r="G74" s="34">
        <f>(H74/E74)*100</f>
        <v>5.888888888888889</v>
      </c>
      <c r="H74" s="35">
        <f>F74/0.9</f>
        <v>0.5888888888888889</v>
      </c>
      <c r="I74" s="36">
        <f>IF('к-ты АМЭС'!I73=0,"",'к-ты АМЭС'!I73)</f>
      </c>
      <c r="J74" s="46">
        <f>SUM(F74,I74)</f>
        <v>0.53</v>
      </c>
      <c r="K74" s="36">
        <f>J74/0.93</f>
        <v>0.5698924731182796</v>
      </c>
      <c r="L74" s="25">
        <f aca="true" t="shared" si="4" ref="L74:L90">K74/E74</f>
        <v>0.05698924731182796</v>
      </c>
    </row>
    <row r="75" spans="2:12" ht="19.5" customHeight="1" thickBot="1">
      <c r="B75" s="205"/>
      <c r="C75" s="207"/>
      <c r="D75" s="37" t="s">
        <v>6</v>
      </c>
      <c r="E75" s="38">
        <v>10</v>
      </c>
      <c r="F75" s="42" t="s">
        <v>7</v>
      </c>
      <c r="G75" s="37" t="s">
        <v>7</v>
      </c>
      <c r="H75" s="43" t="s">
        <v>7</v>
      </c>
      <c r="I75" s="40">
        <f>IF('к-ты АМЭС'!I74=0,"",'к-ты АМЭС'!I74)</f>
      </c>
      <c r="J75" s="39"/>
      <c r="K75" s="40"/>
      <c r="L75" s="27">
        <f t="shared" si="4"/>
        <v>0</v>
      </c>
    </row>
    <row r="76" spans="2:12" ht="19.5" customHeight="1">
      <c r="B76" s="204">
        <v>17</v>
      </c>
      <c r="C76" s="206" t="s">
        <v>47</v>
      </c>
      <c r="D76" s="33" t="s">
        <v>5</v>
      </c>
      <c r="E76" s="34">
        <v>1.6</v>
      </c>
      <c r="F76" s="45" t="s">
        <v>7</v>
      </c>
      <c r="G76" s="33" t="s">
        <v>7</v>
      </c>
      <c r="H76" s="35" t="s">
        <v>7</v>
      </c>
      <c r="I76" s="36">
        <f>IF('к-ты АМЭС'!I75=0,"",'к-ты АМЭС'!I75)</f>
      </c>
      <c r="J76" s="41"/>
      <c r="K76" s="36"/>
      <c r="L76" s="25">
        <f t="shared" si="4"/>
        <v>0</v>
      </c>
    </row>
    <row r="77" spans="2:12" ht="19.5" customHeight="1" thickBot="1">
      <c r="B77" s="205"/>
      <c r="C77" s="207"/>
      <c r="D77" s="37" t="s">
        <v>6</v>
      </c>
      <c r="E77" s="38">
        <v>1</v>
      </c>
      <c r="F77" s="42">
        <v>0.062</v>
      </c>
      <c r="G77" s="38">
        <f>(H77/E77)*100</f>
        <v>6.888888888888889</v>
      </c>
      <c r="H77" s="43">
        <f>F77/0.9</f>
        <v>0.06888888888888889</v>
      </c>
      <c r="I77" s="40">
        <f>IF('к-ты АМЭС'!I76=0,"",'к-ты АМЭС'!I76)</f>
        <v>0.05</v>
      </c>
      <c r="J77" s="44">
        <f>SUM(F77,I77)</f>
        <v>0.112</v>
      </c>
      <c r="K77" s="40">
        <f>J77/0.93</f>
        <v>0.12043010752688171</v>
      </c>
      <c r="L77" s="27">
        <f t="shared" si="4"/>
        <v>0.12043010752688171</v>
      </c>
    </row>
    <row r="78" spans="2:12" ht="19.5" customHeight="1">
      <c r="B78" s="204">
        <v>18</v>
      </c>
      <c r="C78" s="206" t="s">
        <v>48</v>
      </c>
      <c r="D78" s="33" t="s">
        <v>5</v>
      </c>
      <c r="E78" s="34">
        <v>2.5</v>
      </c>
      <c r="F78" s="45" t="s">
        <v>7</v>
      </c>
      <c r="G78" s="33" t="s">
        <v>7</v>
      </c>
      <c r="H78" s="35" t="s">
        <v>7</v>
      </c>
      <c r="I78" s="36">
        <f>IF('к-ты АМЭС'!I77=0,"",'к-ты АМЭС'!I77)</f>
      </c>
      <c r="J78" s="41"/>
      <c r="K78" s="36"/>
      <c r="L78" s="25">
        <f t="shared" si="4"/>
        <v>0</v>
      </c>
    </row>
    <row r="79" spans="2:12" ht="19.5" customHeight="1" thickBot="1">
      <c r="B79" s="205"/>
      <c r="C79" s="207"/>
      <c r="D79" s="37" t="s">
        <v>6</v>
      </c>
      <c r="E79" s="38">
        <v>1.6</v>
      </c>
      <c r="F79" s="42">
        <v>0.196</v>
      </c>
      <c r="G79" s="38">
        <f>(H79/E79)*100</f>
        <v>13.61111111111111</v>
      </c>
      <c r="H79" s="43">
        <f>F79/0.9</f>
        <v>0.2177777777777778</v>
      </c>
      <c r="I79" s="40">
        <f>IF('к-ты АМЭС'!I78=0,"",'к-ты АМЭС'!I78)</f>
      </c>
      <c r="J79" s="44">
        <f>SUM(F79,I79)</f>
        <v>0.196</v>
      </c>
      <c r="K79" s="40">
        <f>J79/0.93</f>
        <v>0.210752688172043</v>
      </c>
      <c r="L79" s="27">
        <f t="shared" si="4"/>
        <v>0.13172043010752688</v>
      </c>
    </row>
    <row r="80" spans="2:12" ht="19.5" customHeight="1">
      <c r="B80" s="204">
        <v>19</v>
      </c>
      <c r="C80" s="206" t="s">
        <v>49</v>
      </c>
      <c r="D80" s="33" t="s">
        <v>5</v>
      </c>
      <c r="E80" s="34">
        <v>2.5</v>
      </c>
      <c r="F80" s="45">
        <v>0.112</v>
      </c>
      <c r="G80" s="34">
        <f>(H80/E80)*100</f>
        <v>4.977777777777778</v>
      </c>
      <c r="H80" s="35">
        <f>F80/0.9</f>
        <v>0.12444444444444444</v>
      </c>
      <c r="I80" s="36">
        <f>IF('к-ты АМЭС'!I79=0,"",'к-ты АМЭС'!I79)</f>
        <v>0.005</v>
      </c>
      <c r="J80" s="46">
        <f>SUM(F80,I80)</f>
        <v>0.117</v>
      </c>
      <c r="K80" s="36">
        <f>J80/0.93</f>
        <v>0.12580645161290321</v>
      </c>
      <c r="L80" s="25">
        <f t="shared" si="4"/>
        <v>0.050322580645161284</v>
      </c>
    </row>
    <row r="81" spans="2:12" ht="19.5" customHeight="1" thickBot="1">
      <c r="B81" s="205"/>
      <c r="C81" s="207"/>
      <c r="D81" s="37" t="s">
        <v>6</v>
      </c>
      <c r="E81" s="38">
        <v>2.5</v>
      </c>
      <c r="F81" s="42" t="s">
        <v>7</v>
      </c>
      <c r="G81" s="37" t="s">
        <v>7</v>
      </c>
      <c r="H81" s="43" t="s">
        <v>7</v>
      </c>
      <c r="I81" s="40">
        <f>IF('к-ты АМЭС'!I80=0,"",'к-ты АМЭС'!I80)</f>
      </c>
      <c r="J81" s="39"/>
      <c r="K81" s="40"/>
      <c r="L81" s="27">
        <f t="shared" si="4"/>
        <v>0</v>
      </c>
    </row>
    <row r="82" spans="2:12" ht="19.5" customHeight="1">
      <c r="B82" s="204">
        <v>20</v>
      </c>
      <c r="C82" s="206" t="s">
        <v>50</v>
      </c>
      <c r="D82" s="33" t="s">
        <v>5</v>
      </c>
      <c r="E82" s="34">
        <v>1.6</v>
      </c>
      <c r="F82" s="45" t="s">
        <v>7</v>
      </c>
      <c r="G82" s="33" t="s">
        <v>7</v>
      </c>
      <c r="H82" s="35" t="s">
        <v>7</v>
      </c>
      <c r="I82" s="36">
        <f>IF('к-ты АМЭС'!I81=0,"",'к-ты АМЭС'!I81)</f>
      </c>
      <c r="J82" s="41"/>
      <c r="K82" s="36"/>
      <c r="L82" s="25">
        <f t="shared" si="4"/>
        <v>0</v>
      </c>
    </row>
    <row r="83" spans="2:12" ht="19.5" customHeight="1" thickBot="1">
      <c r="B83" s="205"/>
      <c r="C83" s="207"/>
      <c r="D83" s="37" t="s">
        <v>6</v>
      </c>
      <c r="E83" s="38">
        <v>1.6</v>
      </c>
      <c r="F83" s="42">
        <v>0.413</v>
      </c>
      <c r="G83" s="38">
        <f>(H83/E83)*100</f>
        <v>28.680555555555554</v>
      </c>
      <c r="H83" s="43">
        <f>F83/0.9</f>
        <v>0.45888888888888885</v>
      </c>
      <c r="I83" s="40">
        <f>IF('к-ты АМЭС'!I82=0,"",'к-ты АМЭС'!I82)</f>
        <v>0.060000000000000005</v>
      </c>
      <c r="J83" s="44">
        <f>SUM(F83,I83)</f>
        <v>0.473</v>
      </c>
      <c r="K83" s="40">
        <f>J83/0.93</f>
        <v>0.5086021505376344</v>
      </c>
      <c r="L83" s="27">
        <f t="shared" si="4"/>
        <v>0.31787634408602145</v>
      </c>
    </row>
    <row r="84" spans="2:12" ht="19.5" customHeight="1">
      <c r="B84" s="204">
        <v>21</v>
      </c>
      <c r="C84" s="206" t="s">
        <v>51</v>
      </c>
      <c r="D84" s="33" t="s">
        <v>5</v>
      </c>
      <c r="E84" s="34">
        <v>1.6</v>
      </c>
      <c r="F84" s="45" t="s">
        <v>7</v>
      </c>
      <c r="G84" s="33" t="s">
        <v>7</v>
      </c>
      <c r="H84" s="35" t="s">
        <v>7</v>
      </c>
      <c r="I84" s="36">
        <f>IF('к-ты АМЭС'!I83=0,"",'к-ты АМЭС'!I83)</f>
      </c>
      <c r="J84" s="41"/>
      <c r="K84" s="36"/>
      <c r="L84" s="25">
        <f t="shared" si="4"/>
        <v>0</v>
      </c>
    </row>
    <row r="85" spans="2:12" ht="19.5" customHeight="1" thickBot="1">
      <c r="B85" s="205"/>
      <c r="C85" s="207"/>
      <c r="D85" s="37" t="s">
        <v>6</v>
      </c>
      <c r="E85" s="38">
        <v>1.6</v>
      </c>
      <c r="F85" s="42">
        <v>0.22</v>
      </c>
      <c r="G85" s="38">
        <f>(H85/E85)*100</f>
        <v>15.277777777777777</v>
      </c>
      <c r="H85" s="43">
        <f>F85/0.9</f>
        <v>0.24444444444444444</v>
      </c>
      <c r="I85" s="40">
        <f>IF('к-ты АМЭС'!I84=0,"",'к-ты АМЭС'!I84)</f>
      </c>
      <c r="J85" s="44">
        <f>SUM(F85,I85)</f>
        <v>0.22</v>
      </c>
      <c r="K85" s="40">
        <f>J85/0.93</f>
        <v>0.23655913978494622</v>
      </c>
      <c r="L85" s="27">
        <f t="shared" si="4"/>
        <v>0.14784946236559138</v>
      </c>
    </row>
    <row r="86" spans="2:12" ht="19.5" customHeight="1">
      <c r="B86" s="204">
        <v>22</v>
      </c>
      <c r="C86" s="206" t="s">
        <v>52</v>
      </c>
      <c r="D86" s="33" t="s">
        <v>5</v>
      </c>
      <c r="E86" s="34">
        <v>1.6</v>
      </c>
      <c r="F86" s="45" t="s">
        <v>7</v>
      </c>
      <c r="G86" s="33" t="s">
        <v>7</v>
      </c>
      <c r="H86" s="35" t="s">
        <v>7</v>
      </c>
      <c r="I86" s="36">
        <f>IF('к-ты АМЭС'!I85=0,"",'к-ты АМЭС'!I85)</f>
      </c>
      <c r="J86" s="41"/>
      <c r="K86" s="36"/>
      <c r="L86" s="25">
        <f t="shared" si="4"/>
        <v>0</v>
      </c>
    </row>
    <row r="87" spans="2:12" ht="19.5" customHeight="1" thickBot="1">
      <c r="B87" s="205"/>
      <c r="C87" s="207"/>
      <c r="D87" s="37" t="s">
        <v>6</v>
      </c>
      <c r="E87" s="38">
        <v>1.6</v>
      </c>
      <c r="F87" s="42">
        <v>0.144</v>
      </c>
      <c r="G87" s="38">
        <f>(H87/E87)*100</f>
        <v>9.999999999999998</v>
      </c>
      <c r="H87" s="43">
        <f>F87/0.9</f>
        <v>0.15999999999999998</v>
      </c>
      <c r="I87" s="40">
        <f>IF('к-ты АМЭС'!I86=0,"",'к-ты АМЭС'!I86)</f>
        <v>0.015</v>
      </c>
      <c r="J87" s="44">
        <f>SUM(F87,I87)</f>
        <v>0.15899999999999997</v>
      </c>
      <c r="K87" s="40">
        <f>J87/0.93</f>
        <v>0.17096774193548384</v>
      </c>
      <c r="L87" s="27">
        <f t="shared" si="4"/>
        <v>0.1068548387096774</v>
      </c>
    </row>
    <row r="88" spans="2:12" ht="19.5" customHeight="1">
      <c r="B88" s="215">
        <v>23</v>
      </c>
      <c r="C88" s="216" t="s">
        <v>53</v>
      </c>
      <c r="D88" s="14" t="s">
        <v>5</v>
      </c>
      <c r="E88" s="15">
        <v>4</v>
      </c>
      <c r="F88" s="69" t="s">
        <v>7</v>
      </c>
      <c r="G88" s="14" t="s">
        <v>7</v>
      </c>
      <c r="H88" s="70" t="s">
        <v>7</v>
      </c>
      <c r="I88" s="23">
        <f>IF('к-ты АМЭС'!I87=0,"",'к-ты АМЭС'!I87)</f>
      </c>
      <c r="J88" s="31"/>
      <c r="K88" s="23"/>
      <c r="L88" s="32">
        <f t="shared" si="4"/>
        <v>0</v>
      </c>
    </row>
    <row r="89" spans="2:12" ht="19.5" customHeight="1" thickBot="1">
      <c r="B89" s="205"/>
      <c r="C89" s="217"/>
      <c r="D89" s="16" t="s">
        <v>6</v>
      </c>
      <c r="E89" s="17">
        <v>4</v>
      </c>
      <c r="F89" s="19">
        <v>0.23</v>
      </c>
      <c r="G89" s="38">
        <f>(H89/E89)*100</f>
        <v>6.388888888888888</v>
      </c>
      <c r="H89" s="18">
        <f>F89/0.9</f>
        <v>0.25555555555555554</v>
      </c>
      <c r="I89" s="24">
        <f>IF('к-ты АМЭС'!I88=0,"",'к-ты АМЭС'!I88)</f>
      </c>
      <c r="J89" s="28">
        <f>SUM(F89,I89)</f>
        <v>0.23</v>
      </c>
      <c r="K89" s="24">
        <f>J89/0.93</f>
        <v>0.24731182795698925</v>
      </c>
      <c r="L89" s="26">
        <f t="shared" si="4"/>
        <v>0.06182795698924731</v>
      </c>
    </row>
    <row r="90" spans="2:14" ht="30" customHeight="1" thickBot="1">
      <c r="B90" s="56"/>
      <c r="C90" s="57" t="s">
        <v>25</v>
      </c>
      <c r="D90" s="58"/>
      <c r="E90" s="171">
        <f>SUMIF(F42:F89,"&lt;&gt;Откл.",E42:E89)</f>
        <v>112.79999999999995</v>
      </c>
      <c r="F90" s="60">
        <f>SUM(F42:F89)</f>
        <v>11.81</v>
      </c>
      <c r="G90" s="61">
        <f>H90/E90</f>
        <v>0.11633175728920415</v>
      </c>
      <c r="H90" s="60">
        <f>SUM(H42:H89)</f>
        <v>13.122222222222224</v>
      </c>
      <c r="I90" s="163">
        <f>SUM(I42:I89)</f>
        <v>0.9310000000000003</v>
      </c>
      <c r="J90" s="60">
        <f>SUM(F90,I90)</f>
        <v>12.741000000000001</v>
      </c>
      <c r="K90" s="62">
        <f>J90/0.93</f>
        <v>13.700000000000001</v>
      </c>
      <c r="L90" s="63">
        <f t="shared" si="4"/>
        <v>0.12145390070921992</v>
      </c>
      <c r="N90" s="22"/>
    </row>
    <row r="91" spans="2:12" ht="27.75" customHeight="1" thickBot="1">
      <c r="B91" s="212" t="s">
        <v>54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4"/>
    </row>
    <row r="92" spans="2:12" ht="19.5" customHeight="1">
      <c r="B92" s="210">
        <v>1</v>
      </c>
      <c r="C92" s="208" t="s">
        <v>55</v>
      </c>
      <c r="D92" s="33" t="s">
        <v>5</v>
      </c>
      <c r="E92" s="34">
        <v>10</v>
      </c>
      <c r="F92" s="45">
        <v>8.947</v>
      </c>
      <c r="G92" s="34">
        <f>(H92/E92)*100</f>
        <v>99.41111111111111</v>
      </c>
      <c r="H92" s="35">
        <f>F92/0.9</f>
        <v>9.94111111111111</v>
      </c>
      <c r="I92" s="36">
        <f>IF('к-ты АМЭС'!I90=0,"",'к-ты АМЭС'!I90)</f>
        <v>4.631</v>
      </c>
      <c r="J92" s="36">
        <f>SUM(F92,I92)</f>
        <v>13.578</v>
      </c>
      <c r="K92" s="36">
        <f>J92/0.93</f>
        <v>14.599999999999998</v>
      </c>
      <c r="L92" s="25">
        <f aca="true" t="shared" si="5" ref="L92:L128">K92/E92</f>
        <v>1.4599999999999997</v>
      </c>
    </row>
    <row r="93" spans="2:12" ht="19.5" customHeight="1" thickBot="1">
      <c r="B93" s="211"/>
      <c r="C93" s="209"/>
      <c r="D93" s="37" t="s">
        <v>6</v>
      </c>
      <c r="E93" s="38">
        <v>10</v>
      </c>
      <c r="F93" s="42">
        <v>7.953</v>
      </c>
      <c r="G93" s="38">
        <f>(H93/E93)*100</f>
        <v>88.36666666666666</v>
      </c>
      <c r="H93" s="43">
        <f>F93/0.9</f>
        <v>8.836666666666666</v>
      </c>
      <c r="I93" s="40">
        <f>IF('к-ты АМЭС'!I91=0,"",'к-ты АМЭС'!I91)</f>
      </c>
      <c r="J93" s="44">
        <f>SUM(F93,I93)</f>
        <v>7.953</v>
      </c>
      <c r="K93" s="40">
        <f>J93/0.93</f>
        <v>8.551612903225806</v>
      </c>
      <c r="L93" s="27">
        <f t="shared" si="5"/>
        <v>0.8551612903225806</v>
      </c>
    </row>
    <row r="94" spans="2:12" ht="19.5" customHeight="1">
      <c r="B94" s="210">
        <v>2</v>
      </c>
      <c r="C94" s="208" t="s">
        <v>56</v>
      </c>
      <c r="D94" s="33" t="s">
        <v>5</v>
      </c>
      <c r="E94" s="34">
        <v>16</v>
      </c>
      <c r="F94" s="45">
        <v>8.89</v>
      </c>
      <c r="G94" s="34">
        <f>(H94/E94)*100</f>
        <v>50.00625000000001</v>
      </c>
      <c r="H94" s="35">
        <f>F94*0.9</f>
        <v>8.001000000000001</v>
      </c>
      <c r="I94" s="65">
        <f>IF('к-ты АМЭС'!I92=0,"",'к-ты АМЭС'!I92)</f>
        <v>3.162</v>
      </c>
      <c r="J94" s="46">
        <f>SUM(F94,I94)</f>
        <v>12.052</v>
      </c>
      <c r="K94" s="36">
        <f>J94/0.93</f>
        <v>12.959139784946235</v>
      </c>
      <c r="L94" s="25">
        <f t="shared" si="5"/>
        <v>0.8099462365591397</v>
      </c>
    </row>
    <row r="95" spans="2:12" ht="19.5" customHeight="1" thickBot="1">
      <c r="B95" s="211"/>
      <c r="C95" s="209"/>
      <c r="D95" s="37" t="s">
        <v>6</v>
      </c>
      <c r="E95" s="38">
        <v>16</v>
      </c>
      <c r="F95" s="42">
        <v>11.72</v>
      </c>
      <c r="G95" s="38">
        <f>(H95/E95)*100</f>
        <v>81.38888888888889</v>
      </c>
      <c r="H95" s="43">
        <f>F95/0.9</f>
        <v>13.022222222222222</v>
      </c>
      <c r="I95" s="120">
        <f>IF('к-ты АМЭС'!I93=0,"",'к-ты АМЭС'!I93)</f>
      </c>
      <c r="J95" s="44">
        <f>SUM(F95,I95)</f>
        <v>11.72</v>
      </c>
      <c r="K95" s="40">
        <f>J95/0.93</f>
        <v>12.602150537634408</v>
      </c>
      <c r="L95" s="27">
        <f t="shared" si="5"/>
        <v>0.7876344086021505</v>
      </c>
    </row>
    <row r="96" spans="2:12" ht="19.5" customHeight="1">
      <c r="B96" s="210">
        <v>3</v>
      </c>
      <c r="C96" s="208" t="s">
        <v>57</v>
      </c>
      <c r="D96" s="33" t="s">
        <v>6</v>
      </c>
      <c r="E96" s="34">
        <v>10</v>
      </c>
      <c r="F96" s="69" t="s">
        <v>7</v>
      </c>
      <c r="G96" s="14" t="s">
        <v>7</v>
      </c>
      <c r="H96" s="70" t="s">
        <v>7</v>
      </c>
      <c r="I96" s="65">
        <f>IF('к-ты АМЭС'!I94=0,"",'к-ты АМЭС'!I94)</f>
      </c>
      <c r="J96" s="64"/>
      <c r="K96" s="65"/>
      <c r="L96" s="25">
        <f t="shared" si="5"/>
        <v>0</v>
      </c>
    </row>
    <row r="97" spans="2:12" ht="19.5" customHeight="1" thickBot="1">
      <c r="B97" s="211"/>
      <c r="C97" s="209"/>
      <c r="D97" s="37" t="s">
        <v>33</v>
      </c>
      <c r="E97" s="38">
        <v>1</v>
      </c>
      <c r="F97" s="42">
        <v>0.097</v>
      </c>
      <c r="G97" s="38">
        <f>(H97/E97)*100</f>
        <v>10.777777777777779</v>
      </c>
      <c r="H97" s="43">
        <f>F97/0.9</f>
        <v>0.10777777777777778</v>
      </c>
      <c r="I97" s="120">
        <f>IF('к-ты АМЭС'!I95=0,"",'к-ты АМЭС'!I95)</f>
      </c>
      <c r="J97" s="44">
        <f>SUM(F97,I97)</f>
        <v>0.097</v>
      </c>
      <c r="K97" s="40">
        <f>J97/0.93</f>
        <v>0.1043010752688172</v>
      </c>
      <c r="L97" s="27">
        <f t="shared" si="5"/>
        <v>0.1043010752688172</v>
      </c>
    </row>
    <row r="98" spans="2:12" ht="19.5" customHeight="1">
      <c r="B98" s="210">
        <v>4</v>
      </c>
      <c r="C98" s="208" t="s">
        <v>58</v>
      </c>
      <c r="D98" s="33" t="s">
        <v>5</v>
      </c>
      <c r="E98" s="34">
        <v>4</v>
      </c>
      <c r="F98" s="45">
        <v>3.415</v>
      </c>
      <c r="G98" s="34">
        <f>(H98/E98)*100</f>
        <v>94.86111111111111</v>
      </c>
      <c r="H98" s="35">
        <f>F98/0.9</f>
        <v>3.7944444444444443</v>
      </c>
      <c r="I98" s="36">
        <f>IF('к-ты АМЭС'!I96=0,"",'к-ты АМЭС'!I96)</f>
        <v>0.02</v>
      </c>
      <c r="J98" s="36">
        <f>SUM(F98,I98)</f>
        <v>3.435</v>
      </c>
      <c r="K98" s="36">
        <f>J98/0.93</f>
        <v>3.693548387096774</v>
      </c>
      <c r="L98" s="25">
        <f t="shared" si="5"/>
        <v>0.9233870967741935</v>
      </c>
    </row>
    <row r="99" spans="2:12" ht="19.5" customHeight="1" thickBot="1">
      <c r="B99" s="211"/>
      <c r="C99" s="209"/>
      <c r="D99" s="37" t="s">
        <v>6</v>
      </c>
      <c r="E99" s="38">
        <v>4</v>
      </c>
      <c r="F99" s="42" t="s">
        <v>7</v>
      </c>
      <c r="G99" s="38" t="s">
        <v>7</v>
      </c>
      <c r="H99" s="43" t="s">
        <v>7</v>
      </c>
      <c r="I99" s="40">
        <f>IF('к-ты АМЭС'!I97=0,"",'к-ты АМЭС'!I97)</f>
      </c>
      <c r="J99" s="44"/>
      <c r="K99" s="40"/>
      <c r="L99" s="27">
        <f t="shared" si="5"/>
        <v>0</v>
      </c>
    </row>
    <row r="100" spans="2:12" ht="19.5" customHeight="1">
      <c r="B100" s="210">
        <v>5</v>
      </c>
      <c r="C100" s="208" t="s">
        <v>59</v>
      </c>
      <c r="D100" s="33" t="s">
        <v>5</v>
      </c>
      <c r="E100" s="34">
        <v>2.5</v>
      </c>
      <c r="F100" s="45">
        <v>0.274</v>
      </c>
      <c r="G100" s="34">
        <f>(H100/E100)*100</f>
        <v>12.177777777777779</v>
      </c>
      <c r="H100" s="35">
        <f>F100/0.9</f>
        <v>0.30444444444444446</v>
      </c>
      <c r="I100" s="36">
        <f>IF('к-ты АМЭС'!I98=0,"",'к-ты АМЭС'!I98)</f>
        <v>0.01</v>
      </c>
      <c r="J100" s="36">
        <f>SUM(F100,I100)</f>
        <v>0.28400000000000003</v>
      </c>
      <c r="K100" s="36">
        <f>J100/0.93</f>
        <v>0.30537634408602155</v>
      </c>
      <c r="L100" s="25">
        <f t="shared" si="5"/>
        <v>0.12215053763440861</v>
      </c>
    </row>
    <row r="101" spans="2:12" ht="19.5" customHeight="1" thickBot="1">
      <c r="B101" s="211"/>
      <c r="C101" s="209"/>
      <c r="D101" s="37" t="s">
        <v>6</v>
      </c>
      <c r="E101" s="38">
        <v>2.5</v>
      </c>
      <c r="F101" s="42" t="s">
        <v>7</v>
      </c>
      <c r="G101" s="38" t="s">
        <v>7</v>
      </c>
      <c r="H101" s="43" t="s">
        <v>7</v>
      </c>
      <c r="I101" s="40">
        <f>IF('к-ты АМЭС'!I99=0,"",'к-ты АМЭС'!I99)</f>
      </c>
      <c r="J101" s="44"/>
      <c r="K101" s="40"/>
      <c r="L101" s="27">
        <f t="shared" si="5"/>
        <v>0</v>
      </c>
    </row>
    <row r="102" spans="2:12" ht="19.5" customHeight="1">
      <c r="B102" s="210">
        <v>6</v>
      </c>
      <c r="C102" s="208" t="s">
        <v>60</v>
      </c>
      <c r="D102" s="33" t="s">
        <v>5</v>
      </c>
      <c r="E102" s="34">
        <v>1.6</v>
      </c>
      <c r="F102" s="45" t="s">
        <v>7</v>
      </c>
      <c r="G102" s="34" t="s">
        <v>7</v>
      </c>
      <c r="H102" s="35" t="s">
        <v>7</v>
      </c>
      <c r="I102" s="36">
        <f>IF('к-ты АМЭС'!I100=0,"",'к-ты АМЭС'!I100)</f>
      </c>
      <c r="J102" s="36"/>
      <c r="K102" s="36"/>
      <c r="L102" s="25">
        <f t="shared" si="5"/>
        <v>0</v>
      </c>
    </row>
    <row r="103" spans="2:12" ht="19.5" customHeight="1" thickBot="1">
      <c r="B103" s="211"/>
      <c r="C103" s="209"/>
      <c r="D103" s="37" t="s">
        <v>6</v>
      </c>
      <c r="E103" s="38">
        <v>1.6</v>
      </c>
      <c r="F103" s="42">
        <v>0.158</v>
      </c>
      <c r="G103" s="38">
        <f>(H103/E103)*100</f>
        <v>10.972222222222221</v>
      </c>
      <c r="H103" s="43">
        <f>F103/0.9</f>
        <v>0.17555555555555555</v>
      </c>
      <c r="I103" s="40">
        <f>IF('к-ты АМЭС'!I101=0,"",'к-ты АМЭС'!I101)</f>
        <v>0.01</v>
      </c>
      <c r="J103" s="44">
        <f>SUM(F103,I103)</f>
        <v>0.168</v>
      </c>
      <c r="K103" s="40">
        <f>J103/0.93</f>
        <v>0.18064516129032257</v>
      </c>
      <c r="L103" s="27">
        <f t="shared" si="5"/>
        <v>0.1129032258064516</v>
      </c>
    </row>
    <row r="104" spans="2:12" ht="19.5" customHeight="1">
      <c r="B104" s="210">
        <v>7</v>
      </c>
      <c r="C104" s="208" t="s">
        <v>61</v>
      </c>
      <c r="D104" s="33" t="s">
        <v>5</v>
      </c>
      <c r="E104" s="34">
        <v>2.5</v>
      </c>
      <c r="F104" s="45">
        <v>2.214</v>
      </c>
      <c r="G104" s="55">
        <f>(H104/E104)*100</f>
        <v>98.4</v>
      </c>
      <c r="H104" s="113">
        <f>F104/0.9</f>
        <v>2.46</v>
      </c>
      <c r="I104" s="36">
        <f>IF('к-ты АМЭС'!I102=0,"",'к-ты АМЭС'!I102)</f>
        <v>0.774</v>
      </c>
      <c r="J104" s="36">
        <f>SUM(F104,I104)</f>
        <v>2.988</v>
      </c>
      <c r="K104" s="36">
        <f>J104/0.93</f>
        <v>3.2129032258064516</v>
      </c>
      <c r="L104" s="25">
        <f t="shared" si="5"/>
        <v>1.2851612903225806</v>
      </c>
    </row>
    <row r="105" spans="2:12" ht="19.5" customHeight="1" thickBot="1">
      <c r="B105" s="211"/>
      <c r="C105" s="209"/>
      <c r="D105" s="37" t="s">
        <v>6</v>
      </c>
      <c r="E105" s="38">
        <v>4</v>
      </c>
      <c r="F105" s="42">
        <v>2.1</v>
      </c>
      <c r="G105" s="38">
        <f>(H105/E105)*100</f>
        <v>58.333333333333336</v>
      </c>
      <c r="H105" s="43">
        <f>F105/0.9</f>
        <v>2.3333333333333335</v>
      </c>
      <c r="I105" s="40">
        <f>IF('к-ты АМЭС'!I103=0,"",'к-ты АМЭС'!I103)</f>
      </c>
      <c r="J105" s="40">
        <f>SUM(F105,I105)</f>
        <v>2.1</v>
      </c>
      <c r="K105" s="40">
        <f>J105/0.93</f>
        <v>2.258064516129032</v>
      </c>
      <c r="L105" s="27">
        <f t="shared" si="5"/>
        <v>0.564516129032258</v>
      </c>
    </row>
    <row r="106" spans="2:12" ht="19.5" customHeight="1">
      <c r="B106" s="210">
        <v>8</v>
      </c>
      <c r="C106" s="208" t="s">
        <v>62</v>
      </c>
      <c r="D106" s="33" t="s">
        <v>5</v>
      </c>
      <c r="E106" s="34">
        <v>2.5</v>
      </c>
      <c r="F106" s="45" t="s">
        <v>7</v>
      </c>
      <c r="G106" s="34" t="s">
        <v>7</v>
      </c>
      <c r="H106" s="35" t="s">
        <v>7</v>
      </c>
      <c r="I106" s="36">
        <f>IF('к-ты АМЭС'!I104=0,"",'к-ты АМЭС'!I104)</f>
      </c>
      <c r="J106" s="36"/>
      <c r="K106" s="36"/>
      <c r="L106" s="25">
        <f t="shared" si="5"/>
        <v>0</v>
      </c>
    </row>
    <row r="107" spans="2:12" ht="19.5" customHeight="1" thickBot="1">
      <c r="B107" s="211"/>
      <c r="C107" s="209"/>
      <c r="D107" s="37" t="s">
        <v>6</v>
      </c>
      <c r="E107" s="38">
        <v>2.5</v>
      </c>
      <c r="F107" s="42">
        <v>0.363</v>
      </c>
      <c r="G107" s="38">
        <f>(H107/E107)*100</f>
        <v>16.133333333333333</v>
      </c>
      <c r="H107" s="43">
        <f>F107/0.9</f>
        <v>0.4033333333333333</v>
      </c>
      <c r="I107" s="40">
        <f>IF('к-ты АМЭС'!I105=0,"",'к-ты АМЭС'!I105)</f>
        <v>0.005</v>
      </c>
      <c r="J107" s="44">
        <f>SUM(F107,I107)</f>
        <v>0.368</v>
      </c>
      <c r="K107" s="40">
        <f>J107/0.93</f>
        <v>0.3956989247311828</v>
      </c>
      <c r="L107" s="27">
        <f t="shared" si="5"/>
        <v>0.1582795698924731</v>
      </c>
    </row>
    <row r="108" spans="2:12" ht="19.5" customHeight="1">
      <c r="B108" s="210">
        <v>9</v>
      </c>
      <c r="C108" s="208" t="s">
        <v>63</v>
      </c>
      <c r="D108" s="33" t="s">
        <v>5</v>
      </c>
      <c r="E108" s="34">
        <v>4</v>
      </c>
      <c r="F108" s="45">
        <v>1.11</v>
      </c>
      <c r="G108" s="34">
        <f>(H108/E108)*100</f>
        <v>30.833333333333336</v>
      </c>
      <c r="H108" s="35">
        <f>F108/0.9</f>
        <v>1.2333333333333334</v>
      </c>
      <c r="I108" s="36">
        <f>IF('к-ты АМЭС'!I106=0,"",'к-ты АМЭС'!I106)</f>
        <v>0.545</v>
      </c>
      <c r="J108" s="36">
        <f>SUM(F108,I108)</f>
        <v>1.6550000000000002</v>
      </c>
      <c r="K108" s="36">
        <f>J108/0.93</f>
        <v>1.7795698924731185</v>
      </c>
      <c r="L108" s="25">
        <f t="shared" si="5"/>
        <v>0.4448924731182796</v>
      </c>
    </row>
    <row r="109" spans="2:12" ht="19.5" customHeight="1" thickBot="1">
      <c r="B109" s="211"/>
      <c r="C109" s="209"/>
      <c r="D109" s="37" t="s">
        <v>6</v>
      </c>
      <c r="E109" s="38">
        <v>4</v>
      </c>
      <c r="F109" s="42">
        <v>0.89</v>
      </c>
      <c r="G109" s="38">
        <f>(H109/E109)*100</f>
        <v>24.72222222222222</v>
      </c>
      <c r="H109" s="43">
        <f>F109/0.9</f>
        <v>0.9888888888888889</v>
      </c>
      <c r="I109" s="40">
        <f>IF('к-ты АМЭС'!I107=0,"",'к-ты АМЭС'!I107)</f>
      </c>
      <c r="J109" s="44">
        <f>SUM(F109,I109)</f>
        <v>0.89</v>
      </c>
      <c r="K109" s="40">
        <f>J109/0.93</f>
        <v>0.9569892473118279</v>
      </c>
      <c r="L109" s="27">
        <f t="shared" si="5"/>
        <v>0.23924731182795697</v>
      </c>
    </row>
    <row r="110" spans="2:12" ht="19.5" customHeight="1">
      <c r="B110" s="210">
        <v>10</v>
      </c>
      <c r="C110" s="208" t="s">
        <v>64</v>
      </c>
      <c r="D110" s="33" t="s">
        <v>5</v>
      </c>
      <c r="E110" s="34">
        <v>4</v>
      </c>
      <c r="F110" s="45" t="s">
        <v>7</v>
      </c>
      <c r="G110" s="34" t="s">
        <v>7</v>
      </c>
      <c r="H110" s="35" t="s">
        <v>7</v>
      </c>
      <c r="I110" s="36">
        <f>IF('к-ты АМЭС'!I108=0,"",'к-ты АМЭС'!I108)</f>
      </c>
      <c r="J110" s="36"/>
      <c r="K110" s="36"/>
      <c r="L110" s="25">
        <f t="shared" si="5"/>
        <v>0</v>
      </c>
    </row>
    <row r="111" spans="2:12" ht="19.5" customHeight="1" thickBot="1">
      <c r="B111" s="211"/>
      <c r="C111" s="209"/>
      <c r="D111" s="37" t="s">
        <v>6</v>
      </c>
      <c r="E111" s="38">
        <v>1.6</v>
      </c>
      <c r="F111" s="42" t="s">
        <v>7</v>
      </c>
      <c r="G111" s="38" t="s">
        <v>7</v>
      </c>
      <c r="H111" s="43" t="s">
        <v>7</v>
      </c>
      <c r="I111" s="40">
        <f>IF('к-ты АМЭС'!I109=0,"",'к-ты АМЭС'!I109)</f>
      </c>
      <c r="J111" s="44"/>
      <c r="K111" s="40"/>
      <c r="L111" s="27">
        <f t="shared" si="5"/>
        <v>0</v>
      </c>
    </row>
    <row r="112" spans="2:12" ht="19.5" customHeight="1">
      <c r="B112" s="210">
        <v>11</v>
      </c>
      <c r="C112" s="208" t="s">
        <v>65</v>
      </c>
      <c r="D112" s="33" t="s">
        <v>5</v>
      </c>
      <c r="E112" s="34">
        <v>2.5</v>
      </c>
      <c r="F112" s="45">
        <v>0.523</v>
      </c>
      <c r="G112" s="34">
        <f>(H112/E112)*100</f>
        <v>23.244444444444447</v>
      </c>
      <c r="H112" s="35">
        <f>F112/0.9</f>
        <v>0.5811111111111111</v>
      </c>
      <c r="I112" s="36">
        <f>IF('к-ты АМЭС'!I110=0,"",'к-ты АМЭС'!I110)</f>
        <v>0.444</v>
      </c>
      <c r="J112" s="36">
        <f>SUM(F112,I112)</f>
        <v>0.9670000000000001</v>
      </c>
      <c r="K112" s="36">
        <f>J112/0.93</f>
        <v>1.0397849462365591</v>
      </c>
      <c r="L112" s="25">
        <f t="shared" si="5"/>
        <v>0.41591397849462364</v>
      </c>
    </row>
    <row r="113" spans="2:12" ht="19.5" customHeight="1" thickBot="1">
      <c r="B113" s="211"/>
      <c r="C113" s="209"/>
      <c r="D113" s="37" t="s">
        <v>6</v>
      </c>
      <c r="E113" s="38">
        <v>2.5</v>
      </c>
      <c r="F113" s="42" t="s">
        <v>7</v>
      </c>
      <c r="G113" s="38" t="s">
        <v>7</v>
      </c>
      <c r="H113" s="43" t="s">
        <v>7</v>
      </c>
      <c r="I113" s="40">
        <f>IF('к-ты АМЭС'!I111=0,"",'к-ты АМЭС'!I111)</f>
      </c>
      <c r="J113" s="44"/>
      <c r="K113" s="40"/>
      <c r="L113" s="27">
        <f t="shared" si="5"/>
        <v>0</v>
      </c>
    </row>
    <row r="114" spans="2:12" ht="19.5" customHeight="1">
      <c r="B114" s="210">
        <v>12</v>
      </c>
      <c r="C114" s="208" t="s">
        <v>66</v>
      </c>
      <c r="D114" s="33" t="s">
        <v>5</v>
      </c>
      <c r="E114" s="34">
        <v>1.8</v>
      </c>
      <c r="F114" s="45" t="s">
        <v>7</v>
      </c>
      <c r="G114" s="34" t="s">
        <v>7</v>
      </c>
      <c r="H114" s="35" t="s">
        <v>7</v>
      </c>
      <c r="I114" s="36">
        <f>IF('к-ты АМЭС'!I112=0,"",'к-ты АМЭС'!I112)</f>
      </c>
      <c r="J114" s="36"/>
      <c r="K114" s="36"/>
      <c r="L114" s="25">
        <f t="shared" si="5"/>
        <v>0</v>
      </c>
    </row>
    <row r="115" spans="2:12" ht="19.5" customHeight="1" thickBot="1">
      <c r="B115" s="211"/>
      <c r="C115" s="209"/>
      <c r="D115" s="37" t="s">
        <v>6</v>
      </c>
      <c r="E115" s="38">
        <v>1.8</v>
      </c>
      <c r="F115" s="42">
        <v>0.641</v>
      </c>
      <c r="G115" s="38">
        <f>(H115/E115)*100</f>
        <v>39.5679012345679</v>
      </c>
      <c r="H115" s="43">
        <f>F115/0.9</f>
        <v>0.7122222222222222</v>
      </c>
      <c r="I115" s="40">
        <f>IF('к-ты АМЭС'!I113=0,"",'к-ты АМЭС'!I113)</f>
        <v>0.027</v>
      </c>
      <c r="J115" s="44">
        <f>SUM(F115,I115)</f>
        <v>0.668</v>
      </c>
      <c r="K115" s="40">
        <f>J115/0.93</f>
        <v>0.7182795698924731</v>
      </c>
      <c r="L115" s="27">
        <f t="shared" si="5"/>
        <v>0.39904420549581837</v>
      </c>
    </row>
    <row r="116" spans="2:12" ht="19.5" customHeight="1">
      <c r="B116" s="210">
        <v>13</v>
      </c>
      <c r="C116" s="208" t="s">
        <v>67</v>
      </c>
      <c r="D116" s="33" t="s">
        <v>5</v>
      </c>
      <c r="E116" s="34">
        <v>2.5</v>
      </c>
      <c r="F116" s="45" t="s">
        <v>7</v>
      </c>
      <c r="G116" s="34" t="s">
        <v>7</v>
      </c>
      <c r="H116" s="35" t="s">
        <v>7</v>
      </c>
      <c r="I116" s="36">
        <f>IF('к-ты АМЭС'!I114=0,"",'к-ты АМЭС'!I114)</f>
      </c>
      <c r="J116" s="36"/>
      <c r="K116" s="36"/>
      <c r="L116" s="25">
        <f t="shared" si="5"/>
        <v>0</v>
      </c>
    </row>
    <row r="117" spans="2:12" ht="19.5" customHeight="1" thickBot="1">
      <c r="B117" s="211"/>
      <c r="C117" s="209"/>
      <c r="D117" s="37" t="s">
        <v>6</v>
      </c>
      <c r="E117" s="38">
        <v>1.6</v>
      </c>
      <c r="F117" s="42">
        <v>0.76</v>
      </c>
      <c r="G117" s="38">
        <f>(H117/E117)*100</f>
        <v>52.77777777777778</v>
      </c>
      <c r="H117" s="43">
        <f>F117/0.9</f>
        <v>0.8444444444444444</v>
      </c>
      <c r="I117" s="40">
        <f>IF('к-ты АМЭС'!I115=0,"",'к-ты АМЭС'!I115)</f>
        <v>1.3199999999999998</v>
      </c>
      <c r="J117" s="44">
        <f>SUM(F117,I117)</f>
        <v>2.08</v>
      </c>
      <c r="K117" s="40">
        <f>J117/0.93</f>
        <v>2.236559139784946</v>
      </c>
      <c r="L117" s="27">
        <f t="shared" si="5"/>
        <v>1.3978494623655913</v>
      </c>
    </row>
    <row r="118" spans="2:12" ht="19.5" customHeight="1">
      <c r="B118" s="210">
        <v>14</v>
      </c>
      <c r="C118" s="208" t="s">
        <v>68</v>
      </c>
      <c r="D118" s="33" t="s">
        <v>5</v>
      </c>
      <c r="E118" s="34">
        <v>1.8</v>
      </c>
      <c r="F118" s="45" t="s">
        <v>7</v>
      </c>
      <c r="G118" s="34" t="s">
        <v>7</v>
      </c>
      <c r="H118" s="35" t="s">
        <v>7</v>
      </c>
      <c r="I118" s="36">
        <f>IF('к-ты АМЭС'!I116=0,"",'к-ты АМЭС'!I116)</f>
      </c>
      <c r="J118" s="36"/>
      <c r="K118" s="36"/>
      <c r="L118" s="25">
        <f t="shared" si="5"/>
        <v>0</v>
      </c>
    </row>
    <row r="119" spans="2:12" ht="19.5" customHeight="1" thickBot="1">
      <c r="B119" s="211"/>
      <c r="C119" s="209"/>
      <c r="D119" s="37" t="s">
        <v>6</v>
      </c>
      <c r="E119" s="38">
        <v>1.6</v>
      </c>
      <c r="F119" s="42">
        <v>0.194</v>
      </c>
      <c r="G119" s="38">
        <f>(H119/E119)*100</f>
        <v>13.472222222222221</v>
      </c>
      <c r="H119" s="43">
        <f>F119/0.9</f>
        <v>0.21555555555555556</v>
      </c>
      <c r="I119" s="40">
        <f>IF('к-ты АМЭС'!I117=0,"",'к-ты АМЭС'!I117)</f>
      </c>
      <c r="J119" s="44">
        <f>SUM(F119,I119)</f>
        <v>0.194</v>
      </c>
      <c r="K119" s="40">
        <f>J119/0.93</f>
        <v>0.2086021505376344</v>
      </c>
      <c r="L119" s="27">
        <f t="shared" si="5"/>
        <v>0.1303763440860215</v>
      </c>
    </row>
    <row r="120" spans="2:12" ht="19.5" customHeight="1">
      <c r="B120" s="210">
        <v>15</v>
      </c>
      <c r="C120" s="208" t="s">
        <v>69</v>
      </c>
      <c r="D120" s="33" t="s">
        <v>5</v>
      </c>
      <c r="E120" s="34">
        <v>1</v>
      </c>
      <c r="F120" s="45">
        <v>0.081</v>
      </c>
      <c r="G120" s="34">
        <f>(H120/E120)*100</f>
        <v>9</v>
      </c>
      <c r="H120" s="35">
        <f>F120/0.9</f>
        <v>0.09</v>
      </c>
      <c r="I120" s="36">
        <f>IF('к-ты АМЭС'!I118=0,"",'к-ты АМЭС'!I118)</f>
      </c>
      <c r="J120" s="36">
        <f>SUM(F120,I120)</f>
        <v>0.081</v>
      </c>
      <c r="K120" s="36">
        <f>J120/0.93</f>
        <v>0.08709677419354839</v>
      </c>
      <c r="L120" s="25">
        <f t="shared" si="5"/>
        <v>0.08709677419354839</v>
      </c>
    </row>
    <row r="121" spans="2:12" ht="19.5" customHeight="1" thickBot="1">
      <c r="B121" s="211"/>
      <c r="C121" s="209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40">
        <f>IF('к-ты АМЭС'!I119=0,"",'к-ты АМЭС'!I119)</f>
      </c>
      <c r="J121" s="44"/>
      <c r="K121" s="40"/>
      <c r="L121" s="27">
        <f t="shared" si="5"/>
        <v>0</v>
      </c>
    </row>
    <row r="122" spans="2:12" ht="19.5" customHeight="1">
      <c r="B122" s="210">
        <v>16</v>
      </c>
      <c r="C122" s="208" t="s">
        <v>70</v>
      </c>
      <c r="D122" s="33" t="s">
        <v>5</v>
      </c>
      <c r="E122" s="34">
        <v>1.6</v>
      </c>
      <c r="F122" s="45">
        <v>0.136</v>
      </c>
      <c r="G122" s="34">
        <f>(H122/E122)*100</f>
        <v>9.444444444444445</v>
      </c>
      <c r="H122" s="35">
        <f>F122/0.9</f>
        <v>0.1511111111111111</v>
      </c>
      <c r="I122" s="36">
        <f>IF('к-ты АМЭС'!I120=0,"",'к-ты АМЭС'!I120)</f>
      </c>
      <c r="J122" s="36">
        <f>SUM(F122,I122)</f>
        <v>0.136</v>
      </c>
      <c r="K122" s="36">
        <f>J122/0.93</f>
        <v>0.14623655913978495</v>
      </c>
      <c r="L122" s="25">
        <f t="shared" si="5"/>
        <v>0.0913978494623656</v>
      </c>
    </row>
    <row r="123" spans="2:12" ht="19.5" customHeight="1" thickBot="1">
      <c r="B123" s="211"/>
      <c r="C123" s="209"/>
      <c r="D123" s="37" t="s">
        <v>6</v>
      </c>
      <c r="E123" s="38">
        <v>2.5</v>
      </c>
      <c r="F123" s="42" t="s">
        <v>7</v>
      </c>
      <c r="G123" s="38" t="s">
        <v>7</v>
      </c>
      <c r="H123" s="43" t="s">
        <v>7</v>
      </c>
      <c r="I123" s="40">
        <f>IF('к-ты АМЭС'!I121=0,"",'к-ты АМЭС'!I121)</f>
      </c>
      <c r="J123" s="44"/>
      <c r="K123" s="40"/>
      <c r="L123" s="27">
        <f t="shared" si="5"/>
        <v>0</v>
      </c>
    </row>
    <row r="124" spans="2:12" ht="19.5" customHeight="1">
      <c r="B124" s="210">
        <v>17</v>
      </c>
      <c r="C124" s="208" t="s">
        <v>71</v>
      </c>
      <c r="D124" s="33" t="s">
        <v>5</v>
      </c>
      <c r="E124" s="34">
        <v>1.8</v>
      </c>
      <c r="F124" s="45" t="s">
        <v>7</v>
      </c>
      <c r="G124" s="34" t="s">
        <v>7</v>
      </c>
      <c r="H124" s="35" t="s">
        <v>7</v>
      </c>
      <c r="I124" s="36">
        <f>IF('к-ты АМЭС'!I122=0,"",'к-ты АМЭС'!I122)</f>
      </c>
      <c r="J124" s="36"/>
      <c r="K124" s="36"/>
      <c r="L124" s="25">
        <f t="shared" si="5"/>
        <v>0</v>
      </c>
    </row>
    <row r="125" spans="2:12" ht="19.5" customHeight="1" thickBot="1">
      <c r="B125" s="211"/>
      <c r="C125" s="209"/>
      <c r="D125" s="37" t="s">
        <v>6</v>
      </c>
      <c r="E125" s="38">
        <v>1.6</v>
      </c>
      <c r="F125" s="42">
        <v>1.381</v>
      </c>
      <c r="G125" s="38">
        <f>(H125/E125)*100</f>
        <v>95.90277777777779</v>
      </c>
      <c r="H125" s="43">
        <f>F125/0.9</f>
        <v>1.5344444444444445</v>
      </c>
      <c r="I125" s="40">
        <f>IF('к-ты АМЭС'!I123=0,"",'к-ты АМЭС'!I123)</f>
      </c>
      <c r="J125" s="44">
        <f>SUM(F125,I125)</f>
        <v>1.381</v>
      </c>
      <c r="K125" s="40">
        <f>J125/0.93</f>
        <v>1.4849462365591397</v>
      </c>
      <c r="L125" s="27">
        <f t="shared" si="5"/>
        <v>0.9280913978494623</v>
      </c>
    </row>
    <row r="126" spans="2:12" ht="19.5" customHeight="1">
      <c r="B126" s="210">
        <v>18</v>
      </c>
      <c r="C126" s="208" t="s">
        <v>72</v>
      </c>
      <c r="D126" s="33" t="s">
        <v>5</v>
      </c>
      <c r="E126" s="34">
        <v>1</v>
      </c>
      <c r="F126" s="45">
        <v>0.127</v>
      </c>
      <c r="G126" s="34">
        <f>(H126/E126)*100</f>
        <v>14.11111111111111</v>
      </c>
      <c r="H126" s="35">
        <f>F126/0.9</f>
        <v>0.1411111111111111</v>
      </c>
      <c r="I126" s="36">
        <f>IF('к-ты АМЭС'!I124=0,"",'к-ты АМЭС'!I124)</f>
      </c>
      <c r="J126" s="36">
        <f>SUM(F126,I126)</f>
        <v>0.127</v>
      </c>
      <c r="K126" s="36">
        <f>J126/0.93</f>
        <v>0.13655913978494624</v>
      </c>
      <c r="L126" s="25">
        <f t="shared" si="5"/>
        <v>0.13655913978494624</v>
      </c>
    </row>
    <row r="127" spans="2:12" ht="19.5" customHeight="1" thickBot="1">
      <c r="B127" s="211"/>
      <c r="C127" s="209"/>
      <c r="D127" s="37" t="s">
        <v>6</v>
      </c>
      <c r="E127" s="38">
        <v>2.5</v>
      </c>
      <c r="F127" s="42" t="s">
        <v>7</v>
      </c>
      <c r="G127" s="38" t="s">
        <v>7</v>
      </c>
      <c r="H127" s="43" t="s">
        <v>7</v>
      </c>
      <c r="I127" s="40">
        <f>IF('к-ты АМЭС'!I125=0,"",'к-ты АМЭС'!I125)</f>
      </c>
      <c r="J127" s="44"/>
      <c r="K127" s="40"/>
      <c r="L127" s="27">
        <f t="shared" si="5"/>
        <v>0</v>
      </c>
    </row>
    <row r="128" spans="2:14" ht="30" customHeight="1" thickBot="1">
      <c r="B128" s="56"/>
      <c r="C128" s="57" t="s">
        <v>25</v>
      </c>
      <c r="D128" s="58"/>
      <c r="E128" s="171">
        <f>SUMIF(F92:F127,"&lt;&gt;Откл.",E92:E127)</f>
        <v>90.79999999999997</v>
      </c>
      <c r="F128" s="60">
        <f>SUM(F92:F127)</f>
        <v>51.97400000000001</v>
      </c>
      <c r="G128" s="61">
        <f>H128/E128</f>
        <v>0.6153316201664222</v>
      </c>
      <c r="H128" s="60">
        <f>SUM(H92:H127)</f>
        <v>55.87211111111112</v>
      </c>
      <c r="I128" s="163">
        <f>SUM(I92:I127)</f>
        <v>10.948</v>
      </c>
      <c r="J128" s="60">
        <f>SUM(F128,I128)</f>
        <v>62.92200000000001</v>
      </c>
      <c r="K128" s="62">
        <f>J128/0.93</f>
        <v>67.65806451612904</v>
      </c>
      <c r="L128" s="63">
        <f t="shared" si="5"/>
        <v>0.7451328691203641</v>
      </c>
      <c r="N128" s="22"/>
    </row>
    <row r="129" spans="2:12" ht="27.75" customHeight="1" thickBot="1">
      <c r="B129" s="212" t="s">
        <v>73</v>
      </c>
      <c r="C129" s="213"/>
      <c r="D129" s="213"/>
      <c r="E129" s="213"/>
      <c r="F129" s="213"/>
      <c r="G129" s="213"/>
      <c r="H129" s="213"/>
      <c r="I129" s="213"/>
      <c r="J129" s="213"/>
      <c r="K129" s="213"/>
      <c r="L129" s="214"/>
    </row>
    <row r="130" spans="2:12" ht="19.5" customHeight="1">
      <c r="B130" s="210">
        <v>1</v>
      </c>
      <c r="C130" s="208" t="s">
        <v>74</v>
      </c>
      <c r="D130" s="33" t="s">
        <v>5</v>
      </c>
      <c r="E130" s="34">
        <v>10</v>
      </c>
      <c r="F130" s="45">
        <v>0.657</v>
      </c>
      <c r="G130" s="34">
        <f>(H130/E130)*100</f>
        <v>7.3</v>
      </c>
      <c r="H130" s="35">
        <f>F130/0.9</f>
        <v>0.73</v>
      </c>
      <c r="I130" s="36">
        <f>IF('к-ты АМЭС'!I127=0,"",'к-ты АМЭС'!I127)</f>
        <v>0.013</v>
      </c>
      <c r="J130" s="36">
        <f>SUM(F130,I130)</f>
        <v>0.67</v>
      </c>
      <c r="K130" s="36">
        <f>J130/0.93</f>
        <v>0.7204301075268817</v>
      </c>
      <c r="L130" s="25">
        <f aca="true" t="shared" si="6" ref="L130:L147">K130/E130</f>
        <v>0.07204301075268818</v>
      </c>
    </row>
    <row r="131" spans="2:12" ht="19.5" customHeight="1" thickBot="1">
      <c r="B131" s="211"/>
      <c r="C131" s="209"/>
      <c r="D131" s="37" t="s">
        <v>6</v>
      </c>
      <c r="E131" s="38">
        <v>10</v>
      </c>
      <c r="F131" s="42">
        <v>1.25</v>
      </c>
      <c r="G131" s="38">
        <f>(H131/E131)*100</f>
        <v>13.88888888888889</v>
      </c>
      <c r="H131" s="43">
        <f>F131/0.9</f>
        <v>1.3888888888888888</v>
      </c>
      <c r="I131" s="40">
        <f>IF('к-ты АМЭС'!I128=0,"",'к-ты АМЭС'!I128)</f>
      </c>
      <c r="J131" s="44">
        <f>SUM(F131,I131)</f>
        <v>1.25</v>
      </c>
      <c r="K131" s="40">
        <f>J131/0.93</f>
        <v>1.3440860215053763</v>
      </c>
      <c r="L131" s="27">
        <f t="shared" si="6"/>
        <v>0.13440860215053763</v>
      </c>
    </row>
    <row r="132" spans="2:12" ht="30" customHeight="1" thickBot="1">
      <c r="B132" s="165">
        <v>2</v>
      </c>
      <c r="C132" s="68" t="s">
        <v>75</v>
      </c>
      <c r="D132" s="33" t="s">
        <v>5</v>
      </c>
      <c r="E132" s="34">
        <v>6.3</v>
      </c>
      <c r="F132" s="45">
        <v>0.391</v>
      </c>
      <c r="G132" s="34">
        <f>(H132/E132)*100</f>
        <v>6.8959435626102294</v>
      </c>
      <c r="H132" s="35">
        <f>F132/0.9</f>
        <v>0.43444444444444447</v>
      </c>
      <c r="I132" s="36">
        <f>IF('к-ты АМЭС'!I129=0,"",'к-ты АМЭС'!I129)</f>
        <v>0.08</v>
      </c>
      <c r="J132" s="36">
        <f>SUM(F132,I132)</f>
        <v>0.47100000000000003</v>
      </c>
      <c r="K132" s="36">
        <f>J132/0.93</f>
        <v>0.5064516129032258</v>
      </c>
      <c r="L132" s="25">
        <f t="shared" si="6"/>
        <v>0.08038914490527395</v>
      </c>
    </row>
    <row r="133" spans="2:12" ht="19.5" customHeight="1">
      <c r="B133" s="210">
        <v>3</v>
      </c>
      <c r="C133" s="208" t="s">
        <v>76</v>
      </c>
      <c r="D133" s="33" t="s">
        <v>5</v>
      </c>
      <c r="E133" s="34">
        <v>1</v>
      </c>
      <c r="F133" s="45" t="s">
        <v>7</v>
      </c>
      <c r="G133" s="34" t="s">
        <v>7</v>
      </c>
      <c r="H133" s="35" t="s">
        <v>7</v>
      </c>
      <c r="I133" s="36">
        <f>IF('к-ты АМЭС'!I130=0,"",'к-ты АМЭС'!I130)</f>
      </c>
      <c r="J133" s="36"/>
      <c r="K133" s="36"/>
      <c r="L133" s="25">
        <f t="shared" si="6"/>
        <v>0</v>
      </c>
    </row>
    <row r="134" spans="2:12" ht="19.5" customHeight="1" thickBot="1">
      <c r="B134" s="211"/>
      <c r="C134" s="209"/>
      <c r="D134" s="37" t="s">
        <v>6</v>
      </c>
      <c r="E134" s="38">
        <v>1.6</v>
      </c>
      <c r="F134" s="42">
        <v>0.25</v>
      </c>
      <c r="G134" s="38">
        <f>(H134/E134)*100</f>
        <v>17.36111111111111</v>
      </c>
      <c r="H134" s="43">
        <f>F134/0.9</f>
        <v>0.2777777777777778</v>
      </c>
      <c r="I134" s="40">
        <f>IF('к-ты АМЭС'!I131=0,"",'к-ты АМЭС'!I131)</f>
      </c>
      <c r="J134" s="44">
        <f>SUM(F134,I134)</f>
        <v>0.25</v>
      </c>
      <c r="K134" s="40">
        <f>J134/0.93</f>
        <v>0.26881720430107525</v>
      </c>
      <c r="L134" s="27">
        <f t="shared" si="6"/>
        <v>0.16801075268817203</v>
      </c>
    </row>
    <row r="135" spans="2:12" ht="19.5" customHeight="1">
      <c r="B135" s="210">
        <v>4</v>
      </c>
      <c r="C135" s="208" t="s">
        <v>77</v>
      </c>
      <c r="D135" s="33" t="s">
        <v>5</v>
      </c>
      <c r="E135" s="34">
        <v>1</v>
      </c>
      <c r="F135" s="45">
        <v>0.099</v>
      </c>
      <c r="G135" s="34">
        <f>(H135/E135)*100</f>
        <v>11</v>
      </c>
      <c r="H135" s="35">
        <f>F135/0.9</f>
        <v>0.11</v>
      </c>
      <c r="I135" s="36">
        <f>IF('к-ты АМЭС'!I132=0,"",'к-ты АМЭС'!I132)</f>
      </c>
      <c r="J135" s="36">
        <f>SUM(F135,I135)</f>
        <v>0.099</v>
      </c>
      <c r="K135" s="36">
        <f>J135/0.93</f>
        <v>0.1064516129032258</v>
      </c>
      <c r="L135" s="25">
        <f t="shared" si="6"/>
        <v>0.1064516129032258</v>
      </c>
    </row>
    <row r="136" spans="2:12" ht="19.5" customHeight="1" thickBot="1">
      <c r="B136" s="211"/>
      <c r="C136" s="209"/>
      <c r="D136" s="37" t="s">
        <v>6</v>
      </c>
      <c r="E136" s="38">
        <v>1.6</v>
      </c>
      <c r="F136" s="42" t="s">
        <v>7</v>
      </c>
      <c r="G136" s="38" t="s">
        <v>7</v>
      </c>
      <c r="H136" s="43" t="s">
        <v>7</v>
      </c>
      <c r="I136" s="40">
        <f>IF('к-ты АМЭС'!I133=0,"",'к-ты АМЭС'!I133)</f>
      </c>
      <c r="J136" s="44"/>
      <c r="K136" s="40"/>
      <c r="L136" s="27">
        <f t="shared" si="6"/>
        <v>0</v>
      </c>
    </row>
    <row r="137" spans="2:12" ht="19.5" customHeight="1">
      <c r="B137" s="210">
        <v>5</v>
      </c>
      <c r="C137" s="208" t="s">
        <v>78</v>
      </c>
      <c r="D137" s="33" t="s">
        <v>5</v>
      </c>
      <c r="E137" s="34">
        <v>2.5</v>
      </c>
      <c r="F137" s="45" t="s">
        <v>7</v>
      </c>
      <c r="G137" s="34" t="s">
        <v>7</v>
      </c>
      <c r="H137" s="35" t="s">
        <v>7</v>
      </c>
      <c r="I137" s="36">
        <f>IF('к-ты АМЭС'!I134=0,"",'к-ты АМЭС'!I134)</f>
      </c>
      <c r="J137" s="36"/>
      <c r="K137" s="36"/>
      <c r="L137" s="25">
        <f t="shared" si="6"/>
        <v>0</v>
      </c>
    </row>
    <row r="138" spans="2:12" ht="19.5" customHeight="1" thickBot="1">
      <c r="B138" s="211"/>
      <c r="C138" s="209"/>
      <c r="D138" s="37" t="s">
        <v>6</v>
      </c>
      <c r="E138" s="38">
        <v>1.6</v>
      </c>
      <c r="F138" s="42">
        <v>0.57</v>
      </c>
      <c r="G138" s="38">
        <f>(H138/E138)*100</f>
        <v>39.58333333333333</v>
      </c>
      <c r="H138" s="43">
        <f>F138/0.9</f>
        <v>0.6333333333333333</v>
      </c>
      <c r="I138" s="40">
        <f>IF('к-ты АМЭС'!I135=0,"",'к-ты АМЭС'!I135)</f>
      </c>
      <c r="J138" s="44">
        <f>SUM(F138,I138)</f>
        <v>0.57</v>
      </c>
      <c r="K138" s="40">
        <f>J138/0.93</f>
        <v>0.6129032258064515</v>
      </c>
      <c r="L138" s="27">
        <f t="shared" si="6"/>
        <v>0.3830645161290322</v>
      </c>
    </row>
    <row r="139" spans="2:12" ht="19.5" customHeight="1">
      <c r="B139" s="210">
        <v>6</v>
      </c>
      <c r="C139" s="208" t="s">
        <v>79</v>
      </c>
      <c r="D139" s="33" t="s">
        <v>5</v>
      </c>
      <c r="E139" s="34">
        <v>1.6</v>
      </c>
      <c r="F139" s="45" t="s">
        <v>7</v>
      </c>
      <c r="G139" s="34" t="s">
        <v>7</v>
      </c>
      <c r="H139" s="35" t="s">
        <v>7</v>
      </c>
      <c r="I139" s="36">
        <f>IF('к-ты АМЭС'!I136=0,"",'к-ты АМЭС'!I136)</f>
      </c>
      <c r="J139" s="36"/>
      <c r="K139" s="36"/>
      <c r="L139" s="25">
        <f t="shared" si="6"/>
        <v>0</v>
      </c>
    </row>
    <row r="140" spans="2:12" ht="19.5" customHeight="1" thickBot="1">
      <c r="B140" s="211"/>
      <c r="C140" s="209"/>
      <c r="D140" s="37" t="s">
        <v>6</v>
      </c>
      <c r="E140" s="38">
        <v>1.6</v>
      </c>
      <c r="F140" s="42">
        <v>0.098</v>
      </c>
      <c r="G140" s="38">
        <f>(H140/E140)*100</f>
        <v>6.805555555555555</v>
      </c>
      <c r="H140" s="43">
        <f>F140/0.9</f>
        <v>0.1088888888888889</v>
      </c>
      <c r="I140" s="40">
        <f>IF('к-ты АМЭС'!I137=0,"",'к-ты АМЭС'!I137)</f>
      </c>
      <c r="J140" s="44">
        <f>SUM(F140,I140)</f>
        <v>0.098</v>
      </c>
      <c r="K140" s="40">
        <f>J140/0.93</f>
        <v>0.1053763440860215</v>
      </c>
      <c r="L140" s="27">
        <f t="shared" si="6"/>
        <v>0.06586021505376344</v>
      </c>
    </row>
    <row r="141" spans="2:12" ht="19.5" customHeight="1">
      <c r="B141" s="210">
        <v>7</v>
      </c>
      <c r="C141" s="208" t="s">
        <v>80</v>
      </c>
      <c r="D141" s="33" t="s">
        <v>5</v>
      </c>
      <c r="E141" s="34">
        <v>1</v>
      </c>
      <c r="F141" s="45">
        <v>0.196</v>
      </c>
      <c r="G141" s="34">
        <f>(H141/E141)*100</f>
        <v>21.77777777777778</v>
      </c>
      <c r="H141" s="35">
        <f>F141/0.9</f>
        <v>0.2177777777777778</v>
      </c>
      <c r="I141" s="36">
        <f>IF('к-ты АМЭС'!I138=0,"",'к-ты АМЭС'!I138)</f>
      </c>
      <c r="J141" s="36">
        <f>SUM(F141,I141)</f>
        <v>0.196</v>
      </c>
      <c r="K141" s="36">
        <f>J141/0.93</f>
        <v>0.210752688172043</v>
      </c>
      <c r="L141" s="25">
        <f t="shared" si="6"/>
        <v>0.210752688172043</v>
      </c>
    </row>
    <row r="142" spans="2:12" ht="19.5" customHeight="1" thickBot="1">
      <c r="B142" s="211"/>
      <c r="C142" s="209"/>
      <c r="D142" s="37" t="s">
        <v>6</v>
      </c>
      <c r="E142" s="38">
        <v>1</v>
      </c>
      <c r="F142" s="42" t="s">
        <v>7</v>
      </c>
      <c r="G142" s="38" t="s">
        <v>7</v>
      </c>
      <c r="H142" s="43" t="s">
        <v>7</v>
      </c>
      <c r="I142" s="40">
        <f>IF('к-ты АМЭС'!I139=0,"",'к-ты АМЭС'!I139)</f>
      </c>
      <c r="J142" s="44"/>
      <c r="K142" s="40"/>
      <c r="L142" s="27">
        <f t="shared" si="6"/>
        <v>0</v>
      </c>
    </row>
    <row r="143" spans="2:12" ht="19.5" customHeight="1">
      <c r="B143" s="210">
        <v>8</v>
      </c>
      <c r="C143" s="208" t="s">
        <v>81</v>
      </c>
      <c r="D143" s="33" t="s">
        <v>5</v>
      </c>
      <c r="E143" s="34">
        <v>2.5</v>
      </c>
      <c r="F143" s="45" t="s">
        <v>7</v>
      </c>
      <c r="G143" s="34" t="s">
        <v>7</v>
      </c>
      <c r="H143" s="35" t="s">
        <v>7</v>
      </c>
      <c r="I143" s="36">
        <f>IF('к-ты АМЭС'!I140=0,"",'к-ты АМЭС'!I140)</f>
      </c>
      <c r="J143" s="36"/>
      <c r="K143" s="36"/>
      <c r="L143" s="25">
        <f t="shared" si="6"/>
        <v>0</v>
      </c>
    </row>
    <row r="144" spans="2:12" ht="19.5" customHeight="1" thickBot="1">
      <c r="B144" s="211"/>
      <c r="C144" s="209"/>
      <c r="D144" s="37" t="s">
        <v>6</v>
      </c>
      <c r="E144" s="38">
        <v>2.5</v>
      </c>
      <c r="F144" s="42">
        <v>0.202</v>
      </c>
      <c r="G144" s="38">
        <f>(H144/E144)*100</f>
        <v>8.977777777777778</v>
      </c>
      <c r="H144" s="43">
        <f>F144/0.9</f>
        <v>0.22444444444444445</v>
      </c>
      <c r="I144" s="40">
        <f>IF('к-ты АМЭС'!I141=0,"",'к-ты АМЭС'!I141)</f>
      </c>
      <c r="J144" s="44">
        <f>SUM(F144,I144)</f>
        <v>0.202</v>
      </c>
      <c r="K144" s="40">
        <f>J144/0.93</f>
        <v>0.2172043010752688</v>
      </c>
      <c r="L144" s="27">
        <f t="shared" si="6"/>
        <v>0.08688172043010753</v>
      </c>
    </row>
    <row r="145" spans="2:12" ht="19.5" customHeight="1">
      <c r="B145" s="210">
        <v>9</v>
      </c>
      <c r="C145" s="208" t="s">
        <v>82</v>
      </c>
      <c r="D145" s="33" t="s">
        <v>5</v>
      </c>
      <c r="E145" s="34">
        <v>1</v>
      </c>
      <c r="F145" s="45">
        <v>0.049</v>
      </c>
      <c r="G145" s="34">
        <f>(H145/E145)*100</f>
        <v>5.444444444444445</v>
      </c>
      <c r="H145" s="35">
        <f>F145/0.9</f>
        <v>0.05444444444444445</v>
      </c>
      <c r="I145" s="36">
        <f>IF('к-ты АМЭС'!I142=0,"",'к-ты АМЭС'!I142)</f>
      </c>
      <c r="J145" s="36">
        <f>SUM(F145,I145)</f>
        <v>0.049</v>
      </c>
      <c r="K145" s="36">
        <f>J145/0.93</f>
        <v>0.05268817204301075</v>
      </c>
      <c r="L145" s="25">
        <f t="shared" si="6"/>
        <v>0.05268817204301075</v>
      </c>
    </row>
    <row r="146" spans="2:12" ht="19.5" customHeight="1" thickBot="1">
      <c r="B146" s="211"/>
      <c r="C146" s="209"/>
      <c r="D146" s="37" t="s">
        <v>6</v>
      </c>
      <c r="E146" s="38">
        <v>1.6</v>
      </c>
      <c r="F146" s="42" t="s">
        <v>7</v>
      </c>
      <c r="G146" s="38" t="s">
        <v>7</v>
      </c>
      <c r="H146" s="43" t="s">
        <v>7</v>
      </c>
      <c r="I146" s="40">
        <f>IF('к-ты АМЭС'!I143=0,"",'к-ты АМЭС'!I143)</f>
      </c>
      <c r="J146" s="44"/>
      <c r="K146" s="40"/>
      <c r="L146" s="27">
        <f t="shared" si="6"/>
        <v>0</v>
      </c>
    </row>
    <row r="147" spans="2:14" ht="30" customHeight="1" thickBot="1">
      <c r="B147" s="56"/>
      <c r="C147" s="57" t="s">
        <v>25</v>
      </c>
      <c r="D147" s="58"/>
      <c r="E147" s="171">
        <f>SUMIF(F130:F146,"&lt;&gt;Откл.",E130:E146)</f>
        <v>36.6</v>
      </c>
      <c r="F147" s="60">
        <f>SUM(F130:F146)</f>
        <v>3.762</v>
      </c>
      <c r="G147" s="61">
        <f>H147/E147</f>
        <v>0.11420765027322403</v>
      </c>
      <c r="H147" s="60">
        <f>SUM(H130:H146)</f>
        <v>4.18</v>
      </c>
      <c r="I147" s="163">
        <f>SUM(I130:I146)</f>
        <v>0.093</v>
      </c>
      <c r="J147" s="60">
        <f>SUM(F147,I147)</f>
        <v>3.855</v>
      </c>
      <c r="K147" s="62">
        <f>J147/0.93</f>
        <v>4.14516129032258</v>
      </c>
      <c r="L147" s="63">
        <f t="shared" si="6"/>
        <v>0.11325577295963334</v>
      </c>
      <c r="N147" s="22"/>
    </row>
    <row r="148" spans="2:12" ht="27.75" customHeight="1" thickBot="1">
      <c r="B148" s="212" t="s">
        <v>83</v>
      </c>
      <c r="C148" s="213"/>
      <c r="D148" s="213"/>
      <c r="E148" s="213"/>
      <c r="F148" s="213"/>
      <c r="G148" s="213"/>
      <c r="H148" s="213"/>
      <c r="I148" s="213"/>
      <c r="J148" s="213"/>
      <c r="K148" s="213"/>
      <c r="L148" s="214"/>
    </row>
    <row r="149" spans="2:12" ht="19.5" customHeight="1">
      <c r="B149" s="210">
        <v>1</v>
      </c>
      <c r="C149" s="208" t="s">
        <v>84</v>
      </c>
      <c r="D149" s="33" t="s">
        <v>5</v>
      </c>
      <c r="E149" s="34">
        <v>6.3</v>
      </c>
      <c r="F149" s="45">
        <v>4.4</v>
      </c>
      <c r="G149" s="34">
        <f aca="true" t="shared" si="7" ref="G149:G159">(H149/E149)*100</f>
        <v>77.60141093474428</v>
      </c>
      <c r="H149" s="35">
        <f aca="true" t="shared" si="8" ref="H149:H159">F149/0.9</f>
        <v>4.888888888888889</v>
      </c>
      <c r="I149" s="36">
        <f>IF('к-ты АМЭС'!I145=0,"",'к-ты АМЭС'!I145)</f>
        <v>0.5700000000000001</v>
      </c>
      <c r="J149" s="36">
        <f aca="true" t="shared" si="9" ref="J149:J159">SUM(F149,I149)</f>
        <v>4.970000000000001</v>
      </c>
      <c r="K149" s="36">
        <f aca="true" t="shared" si="10" ref="K149:K159">J149/0.93</f>
        <v>5.344086021505377</v>
      </c>
      <c r="L149" s="25">
        <f aca="true" t="shared" si="11" ref="L149:L180">K149/E149</f>
        <v>0.8482676224611709</v>
      </c>
    </row>
    <row r="150" spans="2:12" ht="19.5" customHeight="1" thickBot="1">
      <c r="B150" s="211"/>
      <c r="C150" s="209"/>
      <c r="D150" s="37" t="s">
        <v>6</v>
      </c>
      <c r="E150" s="38">
        <v>6.3</v>
      </c>
      <c r="F150" s="42">
        <v>1.01</v>
      </c>
      <c r="G150" s="38">
        <f t="shared" si="7"/>
        <v>17.81305114638448</v>
      </c>
      <c r="H150" s="43">
        <f t="shared" si="8"/>
        <v>1.1222222222222222</v>
      </c>
      <c r="I150" s="40">
        <f>IF('к-ты АМЭС'!I146=0,"",'к-ты АМЭС'!I146)</f>
      </c>
      <c r="J150" s="44">
        <f t="shared" si="9"/>
        <v>1.01</v>
      </c>
      <c r="K150" s="40">
        <f t="shared" si="10"/>
        <v>1.086021505376344</v>
      </c>
      <c r="L150" s="27">
        <f t="shared" si="11"/>
        <v>0.17238436593275303</v>
      </c>
    </row>
    <row r="151" spans="2:12" ht="19.5" customHeight="1">
      <c r="B151" s="210">
        <v>2</v>
      </c>
      <c r="C151" s="208" t="s">
        <v>85</v>
      </c>
      <c r="D151" s="33" t="s">
        <v>5</v>
      </c>
      <c r="E151" s="34">
        <v>10</v>
      </c>
      <c r="F151" s="45">
        <v>8.95</v>
      </c>
      <c r="G151" s="34">
        <f t="shared" si="7"/>
        <v>99.44444444444443</v>
      </c>
      <c r="H151" s="35">
        <f t="shared" si="8"/>
        <v>9.944444444444443</v>
      </c>
      <c r="I151" s="36">
        <f>IF('к-ты АМЭС'!I147=0,"",'к-ты АМЭС'!I147)</f>
        <v>1.9949999999999999</v>
      </c>
      <c r="J151" s="36">
        <f t="shared" si="9"/>
        <v>10.944999999999999</v>
      </c>
      <c r="K151" s="36">
        <f t="shared" si="10"/>
        <v>11.768817204301072</v>
      </c>
      <c r="L151" s="25">
        <f t="shared" si="11"/>
        <v>1.1768817204301072</v>
      </c>
    </row>
    <row r="152" spans="2:12" ht="19.5" customHeight="1" thickBot="1">
      <c r="B152" s="211"/>
      <c r="C152" s="209"/>
      <c r="D152" s="37" t="s">
        <v>6</v>
      </c>
      <c r="E152" s="38">
        <v>10</v>
      </c>
      <c r="F152" s="42">
        <v>8.25</v>
      </c>
      <c r="G152" s="38">
        <f t="shared" si="7"/>
        <v>91.66666666666666</v>
      </c>
      <c r="H152" s="43">
        <f t="shared" si="8"/>
        <v>9.166666666666666</v>
      </c>
      <c r="I152" s="40">
        <f>IF('к-ты АМЭС'!I148=0,"",'к-ты АМЭС'!I148)</f>
      </c>
      <c r="J152" s="44">
        <f t="shared" si="9"/>
        <v>8.25</v>
      </c>
      <c r="K152" s="40">
        <f t="shared" si="10"/>
        <v>8.870967741935484</v>
      </c>
      <c r="L152" s="27">
        <f t="shared" si="11"/>
        <v>0.8870967741935484</v>
      </c>
    </row>
    <row r="153" spans="2:12" ht="19.5" customHeight="1">
      <c r="B153" s="210">
        <v>3</v>
      </c>
      <c r="C153" s="208" t="s">
        <v>86</v>
      </c>
      <c r="D153" s="33" t="s">
        <v>5</v>
      </c>
      <c r="E153" s="34">
        <v>6.3</v>
      </c>
      <c r="F153" s="45">
        <v>0.223</v>
      </c>
      <c r="G153" s="34">
        <f t="shared" si="7"/>
        <v>3.932980599647266</v>
      </c>
      <c r="H153" s="35">
        <f t="shared" si="8"/>
        <v>0.24777777777777776</v>
      </c>
      <c r="I153" s="36">
        <f>IF('к-ты АМЭС'!I149=0,"",'к-ты АМЭС'!I149)</f>
      </c>
      <c r="J153" s="36">
        <f t="shared" si="9"/>
        <v>0.223</v>
      </c>
      <c r="K153" s="36">
        <f t="shared" si="10"/>
        <v>0.23978494623655913</v>
      </c>
      <c r="L153" s="25">
        <f t="shared" si="11"/>
        <v>0.03806110257723161</v>
      </c>
    </row>
    <row r="154" spans="2:12" ht="19.5" customHeight="1" thickBot="1">
      <c r="B154" s="211"/>
      <c r="C154" s="209"/>
      <c r="D154" s="37" t="s">
        <v>6</v>
      </c>
      <c r="E154" s="38">
        <v>6.3</v>
      </c>
      <c r="F154" s="42">
        <v>0.395</v>
      </c>
      <c r="G154" s="38">
        <f t="shared" si="7"/>
        <v>6.966490299823633</v>
      </c>
      <c r="H154" s="43">
        <f t="shared" si="8"/>
        <v>0.4388888888888889</v>
      </c>
      <c r="I154" s="40">
        <f>IF('к-ты АМЭС'!I150=0,"",'к-ты АМЭС'!I150)</f>
      </c>
      <c r="J154" s="44">
        <f t="shared" si="9"/>
        <v>0.395</v>
      </c>
      <c r="K154" s="40">
        <f t="shared" si="10"/>
        <v>0.42473118279569894</v>
      </c>
      <c r="L154" s="27">
        <f t="shared" si="11"/>
        <v>0.06741764806280935</v>
      </c>
    </row>
    <row r="155" spans="2:12" ht="19.5" customHeight="1">
      <c r="B155" s="210">
        <v>4</v>
      </c>
      <c r="C155" s="208" t="s">
        <v>87</v>
      </c>
      <c r="D155" s="33" t="s">
        <v>5</v>
      </c>
      <c r="E155" s="34">
        <v>16</v>
      </c>
      <c r="F155" s="45">
        <v>9.6</v>
      </c>
      <c r="G155" s="34">
        <f t="shared" si="7"/>
        <v>66.66666666666666</v>
      </c>
      <c r="H155" s="35">
        <f t="shared" si="8"/>
        <v>10.666666666666666</v>
      </c>
      <c r="I155" s="36">
        <f>IF('к-ты АМЭС'!I151=0,"",'к-ты АМЭС'!I151)</f>
        <v>3.5370000000000004</v>
      </c>
      <c r="J155" s="36">
        <f t="shared" si="9"/>
        <v>13.137</v>
      </c>
      <c r="K155" s="36">
        <f t="shared" si="10"/>
        <v>14.125806451612902</v>
      </c>
      <c r="L155" s="25">
        <f t="shared" si="11"/>
        <v>0.8828629032258064</v>
      </c>
    </row>
    <row r="156" spans="2:12" ht="19.5" customHeight="1" thickBot="1">
      <c r="B156" s="211"/>
      <c r="C156" s="209"/>
      <c r="D156" s="37" t="s">
        <v>6</v>
      </c>
      <c r="E156" s="38">
        <v>10</v>
      </c>
      <c r="F156" s="42">
        <v>8.8</v>
      </c>
      <c r="G156" s="38">
        <f t="shared" si="7"/>
        <v>97.77777777777779</v>
      </c>
      <c r="H156" s="43">
        <f t="shared" si="8"/>
        <v>9.777777777777779</v>
      </c>
      <c r="I156" s="40">
        <f>IF('к-ты АМЭС'!I152=0,"",'к-ты АМЭС'!I152)</f>
      </c>
      <c r="J156" s="44">
        <f t="shared" si="9"/>
        <v>8.8</v>
      </c>
      <c r="K156" s="40">
        <f t="shared" si="10"/>
        <v>9.46236559139785</v>
      </c>
      <c r="L156" s="27">
        <f t="shared" si="11"/>
        <v>0.946236559139785</v>
      </c>
    </row>
    <row r="157" spans="2:12" ht="19.5" customHeight="1">
      <c r="B157" s="210">
        <v>5</v>
      </c>
      <c r="C157" s="208" t="s">
        <v>88</v>
      </c>
      <c r="D157" s="33" t="s">
        <v>5</v>
      </c>
      <c r="E157" s="34">
        <v>6.3</v>
      </c>
      <c r="F157" s="45">
        <v>5.62</v>
      </c>
      <c r="G157" s="34">
        <f t="shared" si="7"/>
        <v>99.11816578483246</v>
      </c>
      <c r="H157" s="35">
        <f t="shared" si="8"/>
        <v>6.2444444444444445</v>
      </c>
      <c r="I157" s="36">
        <f>IF('к-ты АМЭС'!I153=0,"",'к-ты АМЭС'!I153)</f>
        <v>1.312</v>
      </c>
      <c r="J157" s="36">
        <f t="shared" si="9"/>
        <v>6.932</v>
      </c>
      <c r="K157" s="36">
        <f t="shared" si="10"/>
        <v>7.453763440860215</v>
      </c>
      <c r="L157" s="25">
        <f t="shared" si="11"/>
        <v>1.183137054104796</v>
      </c>
    </row>
    <row r="158" spans="2:12" ht="19.5" customHeight="1" thickBot="1">
      <c r="B158" s="211"/>
      <c r="C158" s="209"/>
      <c r="D158" s="37" t="s">
        <v>6</v>
      </c>
      <c r="E158" s="38">
        <v>6.3</v>
      </c>
      <c r="F158" s="42">
        <v>5.47</v>
      </c>
      <c r="G158" s="38">
        <f t="shared" si="7"/>
        <v>96.47266313932981</v>
      </c>
      <c r="H158" s="43">
        <f t="shared" si="8"/>
        <v>6.0777777777777775</v>
      </c>
      <c r="I158" s="40">
        <f>IF('к-ты АМЭС'!I154=0,"",'к-ты АМЭС'!I154)</f>
      </c>
      <c r="J158" s="44">
        <f t="shared" si="9"/>
        <v>5.47</v>
      </c>
      <c r="K158" s="40">
        <f t="shared" si="10"/>
        <v>5.881720430107526</v>
      </c>
      <c r="L158" s="27">
        <f t="shared" si="11"/>
        <v>0.9336064174773852</v>
      </c>
    </row>
    <row r="159" spans="2:12" ht="19.5" customHeight="1">
      <c r="B159" s="210">
        <v>6</v>
      </c>
      <c r="C159" s="208" t="s">
        <v>89</v>
      </c>
      <c r="D159" s="33" t="s">
        <v>5</v>
      </c>
      <c r="E159" s="34">
        <v>2.5</v>
      </c>
      <c r="F159" s="45">
        <v>0.49</v>
      </c>
      <c r="G159" s="34">
        <f t="shared" si="7"/>
        <v>21.777777777777775</v>
      </c>
      <c r="H159" s="35">
        <f t="shared" si="8"/>
        <v>0.5444444444444444</v>
      </c>
      <c r="I159" s="36">
        <f>IF('к-ты АМЭС'!I155=0,"",'к-ты АМЭС'!I155)</f>
        <v>2.1559999999999997</v>
      </c>
      <c r="J159" s="36">
        <f t="shared" si="9"/>
        <v>2.646</v>
      </c>
      <c r="K159" s="36">
        <f t="shared" si="10"/>
        <v>2.8451612903225802</v>
      </c>
      <c r="L159" s="25">
        <f t="shared" si="11"/>
        <v>1.1380645161290321</v>
      </c>
    </row>
    <row r="160" spans="2:12" ht="19.5" customHeight="1" thickBot="1">
      <c r="B160" s="211"/>
      <c r="C160" s="209"/>
      <c r="D160" s="37" t="s">
        <v>6</v>
      </c>
      <c r="E160" s="38">
        <v>2.5</v>
      </c>
      <c r="F160" s="42" t="s">
        <v>7</v>
      </c>
      <c r="G160" s="38" t="s">
        <v>7</v>
      </c>
      <c r="H160" s="43" t="s">
        <v>7</v>
      </c>
      <c r="I160" s="40">
        <f>IF('к-ты АМЭС'!I156=0,"",'к-ты АМЭС'!I156)</f>
      </c>
      <c r="J160" s="44"/>
      <c r="K160" s="40"/>
      <c r="L160" s="27">
        <f t="shared" si="11"/>
        <v>0</v>
      </c>
    </row>
    <row r="161" spans="2:12" ht="19.5" customHeight="1">
      <c r="B161" s="210">
        <v>7</v>
      </c>
      <c r="C161" s="208" t="s">
        <v>90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36">
        <f>IF('к-ты АМЭС'!I157=0,"",'к-ты АМЭС'!I157)</f>
      </c>
      <c r="J161" s="36"/>
      <c r="K161" s="36"/>
      <c r="L161" s="25">
        <f t="shared" si="11"/>
        <v>0</v>
      </c>
    </row>
    <row r="162" spans="2:12" ht="19.5" customHeight="1" thickBot="1">
      <c r="B162" s="211"/>
      <c r="C162" s="209"/>
      <c r="D162" s="37" t="s">
        <v>6</v>
      </c>
      <c r="E162" s="38">
        <v>1</v>
      </c>
      <c r="F162" s="42">
        <v>1.49</v>
      </c>
      <c r="G162" s="38">
        <f>(H162/E162)*100</f>
        <v>165.55555555555554</v>
      </c>
      <c r="H162" s="43">
        <f>F162/0.9</f>
        <v>1.6555555555555554</v>
      </c>
      <c r="I162" s="40">
        <f>IF('к-ты АМЭС'!I158=0,"",'к-ты АМЭС'!I158)</f>
        <v>0.14500000000000002</v>
      </c>
      <c r="J162" s="44">
        <f>SUM(F162,I162)</f>
        <v>1.635</v>
      </c>
      <c r="K162" s="40">
        <f>J162/0.93</f>
        <v>1.7580645161290323</v>
      </c>
      <c r="L162" s="27">
        <f t="shared" si="11"/>
        <v>1.7580645161290323</v>
      </c>
    </row>
    <row r="163" spans="2:12" ht="19.5" customHeight="1">
      <c r="B163" s="210">
        <v>8</v>
      </c>
      <c r="C163" s="208" t="s">
        <v>91</v>
      </c>
      <c r="D163" s="33" t="s">
        <v>5</v>
      </c>
      <c r="E163" s="34">
        <v>2.5</v>
      </c>
      <c r="F163" s="45" t="s">
        <v>7</v>
      </c>
      <c r="G163" s="34" t="s">
        <v>7</v>
      </c>
      <c r="H163" s="35" t="s">
        <v>7</v>
      </c>
      <c r="I163" s="36">
        <f>IF('к-ты АМЭС'!I159=0,"",'к-ты АМЭС'!I159)</f>
      </c>
      <c r="J163" s="36"/>
      <c r="K163" s="36"/>
      <c r="L163" s="25">
        <f t="shared" si="11"/>
        <v>0</v>
      </c>
    </row>
    <row r="164" spans="2:12" ht="19.5" customHeight="1" thickBot="1">
      <c r="B164" s="211"/>
      <c r="C164" s="209"/>
      <c r="D164" s="37" t="s">
        <v>6</v>
      </c>
      <c r="E164" s="38">
        <v>1.8</v>
      </c>
      <c r="F164" s="42">
        <v>1.62</v>
      </c>
      <c r="G164" s="38">
        <f>(H164/E164)*100</f>
        <v>100</v>
      </c>
      <c r="H164" s="43">
        <f>F164/0.9</f>
        <v>1.8</v>
      </c>
      <c r="I164" s="40">
        <f>IF('к-ты АМЭС'!I160=0,"",'к-ты АМЭС'!I160)</f>
        <v>2.53</v>
      </c>
      <c r="J164" s="44">
        <f>SUM(F164,I164)</f>
        <v>4.15</v>
      </c>
      <c r="K164" s="40">
        <f>J164/0.93</f>
        <v>4.46236559139785</v>
      </c>
      <c r="L164" s="27">
        <f t="shared" si="11"/>
        <v>2.4790919952210277</v>
      </c>
    </row>
    <row r="165" spans="2:12" ht="19.5" customHeight="1">
      <c r="B165" s="210">
        <v>9</v>
      </c>
      <c r="C165" s="208" t="s">
        <v>92</v>
      </c>
      <c r="D165" s="33" t="s">
        <v>5</v>
      </c>
      <c r="E165" s="34">
        <v>1.6</v>
      </c>
      <c r="F165" s="45" t="s">
        <v>7</v>
      </c>
      <c r="G165" s="34" t="s">
        <v>7</v>
      </c>
      <c r="H165" s="35" t="s">
        <v>7</v>
      </c>
      <c r="I165" s="36">
        <f>IF('к-ты АМЭС'!I161=0,"",'к-ты АМЭС'!I161)</f>
      </c>
      <c r="J165" s="36"/>
      <c r="K165" s="36"/>
      <c r="L165" s="25">
        <f t="shared" si="11"/>
        <v>0</v>
      </c>
    </row>
    <row r="166" spans="2:12" ht="19.5" customHeight="1" thickBot="1">
      <c r="B166" s="211"/>
      <c r="C166" s="209"/>
      <c r="D166" s="37" t="s">
        <v>6</v>
      </c>
      <c r="E166" s="38">
        <v>1.6</v>
      </c>
      <c r="F166" s="42">
        <v>0.81</v>
      </c>
      <c r="G166" s="38">
        <f>(H166/E166)*100</f>
        <v>56.25</v>
      </c>
      <c r="H166" s="43">
        <f>F166/0.9</f>
        <v>0.9</v>
      </c>
      <c r="I166" s="40">
        <f>IF('к-ты АМЭС'!I162=0,"",'к-ты АМЭС'!I162)</f>
        <v>0.6759999999999999</v>
      </c>
      <c r="J166" s="44">
        <f>SUM(F166,I166)</f>
        <v>1.486</v>
      </c>
      <c r="K166" s="40">
        <f>J166/0.93</f>
        <v>1.5978494623655912</v>
      </c>
      <c r="L166" s="27">
        <f t="shared" si="11"/>
        <v>0.9986559139784945</v>
      </c>
    </row>
    <row r="167" spans="2:12" ht="19.5" customHeight="1">
      <c r="B167" s="210">
        <v>10</v>
      </c>
      <c r="C167" s="208" t="s">
        <v>93</v>
      </c>
      <c r="D167" s="33" t="s">
        <v>5</v>
      </c>
      <c r="E167" s="34">
        <v>1.8</v>
      </c>
      <c r="F167" s="45">
        <v>1.423</v>
      </c>
      <c r="G167" s="34">
        <f>(H167/E167)*100</f>
        <v>87.8395061728395</v>
      </c>
      <c r="H167" s="35">
        <f>F167/0.9</f>
        <v>1.5811111111111111</v>
      </c>
      <c r="I167" s="36">
        <f>IF('к-ты АМЭС'!I163=0,"",'к-ты АМЭС'!I163)</f>
        <v>1.6</v>
      </c>
      <c r="J167" s="36">
        <f>SUM(F167,I167)</f>
        <v>3.023</v>
      </c>
      <c r="K167" s="36">
        <f>J167/0.93</f>
        <v>3.250537634408602</v>
      </c>
      <c r="L167" s="25">
        <f t="shared" si="11"/>
        <v>1.8058542413381122</v>
      </c>
    </row>
    <row r="168" spans="2:12" ht="19.5" customHeight="1" thickBot="1">
      <c r="B168" s="211"/>
      <c r="C168" s="209"/>
      <c r="D168" s="37" t="s">
        <v>6</v>
      </c>
      <c r="E168" s="38">
        <v>2.5</v>
      </c>
      <c r="F168" s="42" t="s">
        <v>7</v>
      </c>
      <c r="G168" s="38" t="s">
        <v>7</v>
      </c>
      <c r="H168" s="43" t="s">
        <v>7</v>
      </c>
      <c r="I168" s="40">
        <f>IF('к-ты АМЭС'!I164=0,"",'к-ты АМЭС'!I164)</f>
      </c>
      <c r="J168" s="44"/>
      <c r="K168" s="40"/>
      <c r="L168" s="27">
        <f t="shared" si="11"/>
        <v>0</v>
      </c>
    </row>
    <row r="169" spans="2:12" ht="19.5" customHeight="1">
      <c r="B169" s="210">
        <v>11</v>
      </c>
      <c r="C169" s="208" t="s">
        <v>94</v>
      </c>
      <c r="D169" s="33" t="s">
        <v>5</v>
      </c>
      <c r="E169" s="34">
        <v>1.8</v>
      </c>
      <c r="F169" s="45">
        <v>0.61</v>
      </c>
      <c r="G169" s="34">
        <f>(H169/E169)*100</f>
        <v>37.654320987654316</v>
      </c>
      <c r="H169" s="35">
        <f>F169/0.9</f>
        <v>0.6777777777777777</v>
      </c>
      <c r="I169" s="36">
        <f>IF('к-ты АМЭС'!I165=0,"",'к-ты АМЭС'!I165)</f>
        <v>0.037</v>
      </c>
      <c r="J169" s="36">
        <f>SUM(F169,I169)</f>
        <v>0.647</v>
      </c>
      <c r="K169" s="36">
        <f>J169/0.93</f>
        <v>0.6956989247311828</v>
      </c>
      <c r="L169" s="25">
        <f t="shared" si="11"/>
        <v>0.38649940262843485</v>
      </c>
    </row>
    <row r="170" spans="2:12" ht="19.5" customHeight="1" thickBot="1">
      <c r="B170" s="211"/>
      <c r="C170" s="209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40">
        <f>IF('к-ты АМЭС'!I166=0,"",'к-ты АМЭС'!I166)</f>
      </c>
      <c r="J170" s="44"/>
      <c r="K170" s="40"/>
      <c r="L170" s="27">
        <f t="shared" si="11"/>
        <v>0</v>
      </c>
    </row>
    <row r="171" spans="2:12" ht="19.5" customHeight="1">
      <c r="B171" s="210">
        <v>12</v>
      </c>
      <c r="C171" s="208" t="s">
        <v>95</v>
      </c>
      <c r="D171" s="33" t="s">
        <v>5</v>
      </c>
      <c r="E171" s="34">
        <v>1</v>
      </c>
      <c r="F171" s="45">
        <v>0.0856</v>
      </c>
      <c r="G171" s="34">
        <f>(H171/E171)*100</f>
        <v>9.511111111111111</v>
      </c>
      <c r="H171" s="35">
        <f>F171/0.9</f>
        <v>0.0951111111111111</v>
      </c>
      <c r="I171" s="36">
        <f>IF('к-ты АМЭС'!I167=0,"",'к-ты АМЭС'!I167)</f>
      </c>
      <c r="J171" s="36">
        <f>SUM(F171,I171)</f>
        <v>0.0856</v>
      </c>
      <c r="K171" s="36">
        <f>J171/0.93</f>
        <v>0.09204301075268816</v>
      </c>
      <c r="L171" s="25">
        <f t="shared" si="11"/>
        <v>0.09204301075268816</v>
      </c>
    </row>
    <row r="172" spans="2:12" ht="19.5" customHeight="1" thickBot="1">
      <c r="B172" s="211"/>
      <c r="C172" s="209"/>
      <c r="D172" s="37" t="s">
        <v>6</v>
      </c>
      <c r="E172" s="38">
        <v>1</v>
      </c>
      <c r="F172" s="42" t="s">
        <v>7</v>
      </c>
      <c r="G172" s="38" t="s">
        <v>7</v>
      </c>
      <c r="H172" s="43" t="s">
        <v>7</v>
      </c>
      <c r="I172" s="40">
        <f>IF('к-ты АМЭС'!I168=0,"",'к-ты АМЭС'!I168)</f>
      </c>
      <c r="J172" s="44"/>
      <c r="K172" s="40"/>
      <c r="L172" s="27">
        <f t="shared" si="11"/>
        <v>0</v>
      </c>
    </row>
    <row r="173" spans="2:12" ht="19.5" customHeight="1">
      <c r="B173" s="210">
        <v>13</v>
      </c>
      <c r="C173" s="208" t="s">
        <v>96</v>
      </c>
      <c r="D173" s="33" t="s">
        <v>5</v>
      </c>
      <c r="E173" s="34">
        <v>2.5</v>
      </c>
      <c r="F173" s="45">
        <v>0.524</v>
      </c>
      <c r="G173" s="34">
        <f>(H173/E173)*100</f>
        <v>23.288888888888888</v>
      </c>
      <c r="H173" s="35">
        <f>F173/0.9</f>
        <v>0.5822222222222222</v>
      </c>
      <c r="I173" s="36">
        <f>IF('к-ты АМЭС'!I169=0,"",'к-ты АМЭС'!I169)</f>
        <v>0.1</v>
      </c>
      <c r="J173" s="36">
        <f>SUM(F173,I173)</f>
        <v>0.624</v>
      </c>
      <c r="K173" s="36">
        <f>J173/0.93</f>
        <v>0.6709677419354838</v>
      </c>
      <c r="L173" s="25">
        <f t="shared" si="11"/>
        <v>0.26838709677419353</v>
      </c>
    </row>
    <row r="174" spans="2:12" ht="19.5" customHeight="1" thickBot="1">
      <c r="B174" s="211"/>
      <c r="C174" s="209"/>
      <c r="D174" s="37" t="s">
        <v>6</v>
      </c>
      <c r="E174" s="38">
        <v>2.5</v>
      </c>
      <c r="F174" s="42" t="s">
        <v>7</v>
      </c>
      <c r="G174" s="38" t="s">
        <v>7</v>
      </c>
      <c r="H174" s="43" t="s">
        <v>7</v>
      </c>
      <c r="I174" s="40">
        <f>IF('к-ты АМЭС'!I170=0,"",'к-ты АМЭС'!I170)</f>
      </c>
      <c r="J174" s="44"/>
      <c r="K174" s="40"/>
      <c r="L174" s="27">
        <f t="shared" si="11"/>
        <v>0</v>
      </c>
    </row>
    <row r="175" spans="2:12" ht="19.5" customHeight="1">
      <c r="B175" s="210">
        <v>14</v>
      </c>
      <c r="C175" s="208" t="s">
        <v>97</v>
      </c>
      <c r="D175" s="33" t="s">
        <v>5</v>
      </c>
      <c r="E175" s="34">
        <v>2.5</v>
      </c>
      <c r="F175" s="45">
        <v>0.202</v>
      </c>
      <c r="G175" s="34">
        <f>(H175/E175)*100</f>
        <v>8.977777777777778</v>
      </c>
      <c r="H175" s="35">
        <f>F175/0.9</f>
        <v>0.22444444444444445</v>
      </c>
      <c r="I175" s="36">
        <f>IF('к-ты АМЭС'!I171=0,"",'к-ты АМЭС'!I171)</f>
        <v>0.12</v>
      </c>
      <c r="J175" s="36">
        <f>SUM(F175,I175)</f>
        <v>0.322</v>
      </c>
      <c r="K175" s="36">
        <f>J175/0.93</f>
        <v>0.34623655913978496</v>
      </c>
      <c r="L175" s="25">
        <f t="shared" si="11"/>
        <v>0.13849462365591397</v>
      </c>
    </row>
    <row r="176" spans="2:12" ht="19.5" customHeight="1" thickBot="1">
      <c r="B176" s="211"/>
      <c r="C176" s="209"/>
      <c r="D176" s="37" t="s">
        <v>6</v>
      </c>
      <c r="E176" s="38">
        <v>1.6</v>
      </c>
      <c r="F176" s="42" t="s">
        <v>7</v>
      </c>
      <c r="G176" s="38" t="s">
        <v>7</v>
      </c>
      <c r="H176" s="43" t="s">
        <v>7</v>
      </c>
      <c r="I176" s="40">
        <f>IF('к-ты АМЭС'!I172=0,"",'к-ты АМЭС'!I172)</f>
      </c>
      <c r="J176" s="44"/>
      <c r="K176" s="40"/>
      <c r="L176" s="27">
        <f t="shared" si="11"/>
        <v>0</v>
      </c>
    </row>
    <row r="177" spans="2:12" ht="19.5" customHeight="1">
      <c r="B177" s="210">
        <v>15</v>
      </c>
      <c r="C177" s="208" t="s">
        <v>98</v>
      </c>
      <c r="D177" s="33" t="s">
        <v>5</v>
      </c>
      <c r="E177" s="34">
        <v>4</v>
      </c>
      <c r="F177" s="45">
        <v>3.26</v>
      </c>
      <c r="G177" s="34">
        <f>(H177/E177)*100</f>
        <v>90.55555555555554</v>
      </c>
      <c r="H177" s="35">
        <f>F177/0.9</f>
        <v>3.622222222222222</v>
      </c>
      <c r="I177" s="36">
        <f>IF('к-ты АМЭС'!I173=0,"",'к-ты АМЭС'!I173)</f>
        <v>2.79</v>
      </c>
      <c r="J177" s="36">
        <f>SUM(F177,I177)</f>
        <v>6.05</v>
      </c>
      <c r="K177" s="36">
        <f>J177/0.93</f>
        <v>6.505376344086021</v>
      </c>
      <c r="L177" s="25">
        <f t="shared" si="11"/>
        <v>1.6263440860215053</v>
      </c>
    </row>
    <row r="178" spans="2:12" ht="19.5" customHeight="1" thickBot="1">
      <c r="B178" s="211"/>
      <c r="C178" s="209"/>
      <c r="D178" s="37" t="s">
        <v>6</v>
      </c>
      <c r="E178" s="38">
        <v>4</v>
      </c>
      <c r="F178" s="42">
        <v>3.28</v>
      </c>
      <c r="G178" s="38">
        <f>(H178/E178)*100</f>
        <v>91.1111111111111</v>
      </c>
      <c r="H178" s="43">
        <f>F178/0.9</f>
        <v>3.644444444444444</v>
      </c>
      <c r="I178" s="40">
        <f>IF('к-ты АМЭС'!I174=0,"",'к-ты АМЭС'!I174)</f>
      </c>
      <c r="J178" s="44">
        <f>SUM(F178,I178)</f>
        <v>3.28</v>
      </c>
      <c r="K178" s="40">
        <f>J178/0.93</f>
        <v>3.526881720430107</v>
      </c>
      <c r="L178" s="27">
        <f t="shared" si="11"/>
        <v>0.8817204301075268</v>
      </c>
    </row>
    <row r="179" spans="2:12" ht="19.5" customHeight="1">
      <c r="B179" s="210">
        <v>16</v>
      </c>
      <c r="C179" s="208" t="s">
        <v>99</v>
      </c>
      <c r="D179" s="33" t="s">
        <v>5</v>
      </c>
      <c r="E179" s="34">
        <v>2.5</v>
      </c>
      <c r="F179" s="45">
        <v>0.37</v>
      </c>
      <c r="G179" s="34">
        <f>(H179/E179)*100</f>
        <v>16.444444444444446</v>
      </c>
      <c r="H179" s="35">
        <f>F179/0.9</f>
        <v>0.4111111111111111</v>
      </c>
      <c r="I179" s="36">
        <f>IF('к-ты АМЭС'!I175=0,"",'к-ты АМЭС'!I175)</f>
      </c>
      <c r="J179" s="36">
        <f>SUM(F179,I179)</f>
        <v>0.37</v>
      </c>
      <c r="K179" s="36">
        <f>J179/0.93</f>
        <v>0.3978494623655914</v>
      </c>
      <c r="L179" s="25">
        <f t="shared" si="11"/>
        <v>0.15913978494623654</v>
      </c>
    </row>
    <row r="180" spans="2:12" ht="19.5" customHeight="1" thickBot="1">
      <c r="B180" s="211"/>
      <c r="C180" s="209"/>
      <c r="D180" s="37" t="s">
        <v>6</v>
      </c>
      <c r="E180" s="38">
        <v>2.5</v>
      </c>
      <c r="F180" s="42" t="s">
        <v>7</v>
      </c>
      <c r="G180" s="38" t="s">
        <v>7</v>
      </c>
      <c r="H180" s="43" t="s">
        <v>7</v>
      </c>
      <c r="I180" s="40">
        <f>IF('к-ты АМЭС'!I176=0,"",'к-ты АМЭС'!I176)</f>
      </c>
      <c r="J180" s="44"/>
      <c r="K180" s="40"/>
      <c r="L180" s="27">
        <f t="shared" si="11"/>
        <v>0</v>
      </c>
    </row>
    <row r="181" spans="2:12" ht="19.5" customHeight="1">
      <c r="B181" s="210">
        <v>17</v>
      </c>
      <c r="C181" s="208" t="s">
        <v>100</v>
      </c>
      <c r="D181" s="33" t="s">
        <v>5</v>
      </c>
      <c r="E181" s="34">
        <v>4</v>
      </c>
      <c r="F181" s="45">
        <v>1.5</v>
      </c>
      <c r="G181" s="34">
        <v>36</v>
      </c>
      <c r="H181" s="35"/>
      <c r="I181" s="36">
        <f>IF('к-ты АМЭС'!I177=0,"",'к-ты АМЭС'!I177)</f>
      </c>
      <c r="J181" s="36">
        <f>SUM(F181,I181)</f>
        <v>1.5</v>
      </c>
      <c r="K181" s="36">
        <f>J181/0.93</f>
        <v>1.6129032258064515</v>
      </c>
      <c r="L181" s="25">
        <f aca="true" t="shared" si="12" ref="L181:L202">K181/E181</f>
        <v>0.4032258064516129</v>
      </c>
    </row>
    <row r="182" spans="2:12" ht="19.5" customHeight="1" thickBot="1">
      <c r="B182" s="211"/>
      <c r="C182" s="209"/>
      <c r="D182" s="37" t="s">
        <v>6</v>
      </c>
      <c r="E182" s="38">
        <v>4</v>
      </c>
      <c r="F182" s="42">
        <v>3.586</v>
      </c>
      <c r="G182" s="38">
        <f>(H182/E182)*100</f>
        <v>99.6111111111111</v>
      </c>
      <c r="H182" s="43">
        <f>F182/0.9</f>
        <v>3.9844444444444442</v>
      </c>
      <c r="I182" s="40">
        <f>IF('к-ты АМЭС'!I178=0,"",'к-ты АМЭС'!I178)</f>
        <v>1.985</v>
      </c>
      <c r="J182" s="44">
        <f>SUM(F182,I182)</f>
        <v>5.571</v>
      </c>
      <c r="K182" s="40">
        <f>J182/0.93</f>
        <v>5.99032258064516</v>
      </c>
      <c r="L182" s="27">
        <f t="shared" si="12"/>
        <v>1.49758064516129</v>
      </c>
    </row>
    <row r="183" spans="2:12" ht="19.5" customHeight="1">
      <c r="B183" s="210">
        <v>18</v>
      </c>
      <c r="C183" s="208" t="s">
        <v>101</v>
      </c>
      <c r="D183" s="33" t="s">
        <v>5</v>
      </c>
      <c r="E183" s="34">
        <v>1.6</v>
      </c>
      <c r="F183" s="45" t="s">
        <v>7</v>
      </c>
      <c r="G183" s="34" t="s">
        <v>7</v>
      </c>
      <c r="H183" s="35" t="s">
        <v>7</v>
      </c>
      <c r="I183" s="36">
        <f>IF('к-ты АМЭС'!I179=0,"",'к-ты АМЭС'!I179)</f>
      </c>
      <c r="J183" s="36"/>
      <c r="K183" s="36"/>
      <c r="L183" s="25">
        <f t="shared" si="12"/>
        <v>0</v>
      </c>
    </row>
    <row r="184" spans="2:12" ht="19.5" customHeight="1" thickBot="1">
      <c r="B184" s="211"/>
      <c r="C184" s="209"/>
      <c r="D184" s="37" t="s">
        <v>6</v>
      </c>
      <c r="E184" s="38">
        <v>1.6</v>
      </c>
      <c r="F184" s="42">
        <v>0.187</v>
      </c>
      <c r="G184" s="38">
        <f>(H184/E184)*100</f>
        <v>12.986111111111109</v>
      </c>
      <c r="H184" s="43">
        <f>F184/0.9</f>
        <v>0.20777777777777778</v>
      </c>
      <c r="I184" s="40">
        <f>IF('к-ты АМЭС'!I180=0,"",'к-ты АМЭС'!I180)</f>
      </c>
      <c r="J184" s="44">
        <f>SUM(F184,I184)</f>
        <v>0.187</v>
      </c>
      <c r="K184" s="40">
        <f>J184/0.93</f>
        <v>0.20107526881720428</v>
      </c>
      <c r="L184" s="27">
        <f t="shared" si="12"/>
        <v>0.12567204301075266</v>
      </c>
    </row>
    <row r="185" spans="2:12" ht="19.5" customHeight="1">
      <c r="B185" s="210">
        <v>19</v>
      </c>
      <c r="C185" s="208" t="s">
        <v>102</v>
      </c>
      <c r="D185" s="33" t="s">
        <v>5</v>
      </c>
      <c r="E185" s="34">
        <v>4</v>
      </c>
      <c r="F185" s="45" t="s">
        <v>7</v>
      </c>
      <c r="G185" s="34" t="s">
        <v>38</v>
      </c>
      <c r="H185" s="35" t="s">
        <v>38</v>
      </c>
      <c r="I185" s="36">
        <f>IF('к-ты АМЭС'!I181=0,"",'к-ты АМЭС'!I181)</f>
      </c>
      <c r="J185" s="36"/>
      <c r="K185" s="36"/>
      <c r="L185" s="25">
        <f t="shared" si="12"/>
        <v>0</v>
      </c>
    </row>
    <row r="186" spans="2:12" ht="19.5" customHeight="1" thickBot="1">
      <c r="B186" s="211"/>
      <c r="C186" s="209"/>
      <c r="D186" s="37" t="s">
        <v>6</v>
      </c>
      <c r="E186" s="38">
        <v>4</v>
      </c>
      <c r="F186" s="42">
        <v>3.571</v>
      </c>
      <c r="G186" s="38">
        <f>(H186/E186)*100</f>
        <v>99.19444444444446</v>
      </c>
      <c r="H186" s="43">
        <f>F186/0.9</f>
        <v>3.967777777777778</v>
      </c>
      <c r="I186" s="40">
        <f>IF('к-ты АМЭС'!I182=0,"",'к-ты АМЭС'!I182)</f>
        <v>0.035</v>
      </c>
      <c r="J186" s="44">
        <f>SUM(F186,I186)</f>
        <v>3.6060000000000003</v>
      </c>
      <c r="K186" s="40">
        <f>J186/0.93</f>
        <v>3.8774193548387097</v>
      </c>
      <c r="L186" s="27">
        <f t="shared" si="12"/>
        <v>0.9693548387096774</v>
      </c>
    </row>
    <row r="187" spans="2:12" ht="19.5" customHeight="1">
      <c r="B187" s="210">
        <v>20</v>
      </c>
      <c r="C187" s="208" t="s">
        <v>103</v>
      </c>
      <c r="D187" s="33" t="s">
        <v>5</v>
      </c>
      <c r="E187" s="34">
        <v>2.5</v>
      </c>
      <c r="F187" s="45" t="s">
        <v>7</v>
      </c>
      <c r="G187" s="34" t="s">
        <v>7</v>
      </c>
      <c r="H187" s="35" t="s">
        <v>7</v>
      </c>
      <c r="I187" s="36">
        <f>IF('к-ты АМЭС'!I183=0,"",'к-ты АМЭС'!I183)</f>
      </c>
      <c r="J187" s="36"/>
      <c r="K187" s="36"/>
      <c r="L187" s="25">
        <f t="shared" si="12"/>
        <v>0</v>
      </c>
    </row>
    <row r="188" spans="2:12" ht="19.5" customHeight="1" thickBot="1">
      <c r="B188" s="211"/>
      <c r="C188" s="209"/>
      <c r="D188" s="37" t="s">
        <v>6</v>
      </c>
      <c r="E188" s="38">
        <v>2.5</v>
      </c>
      <c r="F188" s="42">
        <v>0.294</v>
      </c>
      <c r="G188" s="38">
        <f>(H188/E188)*100</f>
        <v>13.066666666666665</v>
      </c>
      <c r="H188" s="43">
        <f>F188/0.9</f>
        <v>0.32666666666666666</v>
      </c>
      <c r="I188" s="40">
        <f>IF('к-ты АМЭС'!I184=0,"",'к-ты АМЭС'!I184)</f>
        <v>0.496</v>
      </c>
      <c r="J188" s="44">
        <f>SUM(F188,I188)</f>
        <v>0.79</v>
      </c>
      <c r="K188" s="40">
        <f>J188/0.93</f>
        <v>0.8494623655913979</v>
      </c>
      <c r="L188" s="27">
        <f t="shared" si="12"/>
        <v>0.33978494623655914</v>
      </c>
    </row>
    <row r="189" spans="2:12" ht="19.5" customHeight="1">
      <c r="B189" s="210">
        <v>21</v>
      </c>
      <c r="C189" s="208" t="s">
        <v>104</v>
      </c>
      <c r="D189" s="33" t="s">
        <v>5</v>
      </c>
      <c r="E189" s="34">
        <v>2.5</v>
      </c>
      <c r="F189" s="45" t="s">
        <v>7</v>
      </c>
      <c r="G189" s="34" t="s">
        <v>7</v>
      </c>
      <c r="H189" s="35" t="s">
        <v>7</v>
      </c>
      <c r="I189" s="36">
        <f>IF('к-ты АМЭС'!I185=0,"",'к-ты АМЭС'!I185)</f>
      </c>
      <c r="J189" s="36"/>
      <c r="K189" s="36"/>
      <c r="L189" s="25">
        <f t="shared" si="12"/>
        <v>0</v>
      </c>
    </row>
    <row r="190" spans="2:12" ht="19.5" customHeight="1" thickBot="1">
      <c r="B190" s="211"/>
      <c r="C190" s="209"/>
      <c r="D190" s="37" t="s">
        <v>6</v>
      </c>
      <c r="E190" s="38">
        <v>2.5</v>
      </c>
      <c r="F190" s="42">
        <v>2.24</v>
      </c>
      <c r="G190" s="38">
        <f>(H190/E190)*100</f>
        <v>99.55555555555556</v>
      </c>
      <c r="H190" s="43">
        <f>F190/0.9</f>
        <v>2.488888888888889</v>
      </c>
      <c r="I190" s="40">
        <f>IF('к-ты АМЭС'!I186=0,"",'к-ты АМЭС'!I186)</f>
        <v>1.275</v>
      </c>
      <c r="J190" s="44">
        <f>SUM(F190,I190)</f>
        <v>3.515</v>
      </c>
      <c r="K190" s="40">
        <f>J190/0.93</f>
        <v>3.779569892473118</v>
      </c>
      <c r="L190" s="27">
        <f t="shared" si="12"/>
        <v>1.5118279569892472</v>
      </c>
    </row>
    <row r="191" spans="2:12" ht="19.5" customHeight="1">
      <c r="B191" s="218">
        <v>22</v>
      </c>
      <c r="C191" s="221" t="s">
        <v>105</v>
      </c>
      <c r="D191" s="33" t="s">
        <v>5</v>
      </c>
      <c r="E191" s="34">
        <v>4</v>
      </c>
      <c r="F191" s="45">
        <v>3.58</v>
      </c>
      <c r="G191" s="34">
        <f>(H191/E191)*100</f>
        <v>99.44444444444444</v>
      </c>
      <c r="H191" s="35">
        <f>F191/0.9</f>
        <v>3.977777777777778</v>
      </c>
      <c r="I191" s="36">
        <f>IF('к-ты АМЭС'!I187=0,"",'к-ты АМЭС'!I187)</f>
        <v>0.941</v>
      </c>
      <c r="J191" s="36">
        <f>SUM(F191,I191)</f>
        <v>4.521</v>
      </c>
      <c r="K191" s="36">
        <f>J191/0.93</f>
        <v>4.861290322580645</v>
      </c>
      <c r="L191" s="25">
        <f t="shared" si="12"/>
        <v>1.2153225806451613</v>
      </c>
    </row>
    <row r="192" spans="2:12" ht="19.5" customHeight="1">
      <c r="B192" s="219"/>
      <c r="C192" s="222"/>
      <c r="D192" s="14" t="s">
        <v>6</v>
      </c>
      <c r="E192" s="15">
        <v>4</v>
      </c>
      <c r="F192" s="69">
        <v>3.59</v>
      </c>
      <c r="G192" s="15">
        <f>(H192/E192)*100</f>
        <v>99.72222222222221</v>
      </c>
      <c r="H192" s="70">
        <f>F192/0.9</f>
        <v>3.9888888888888885</v>
      </c>
      <c r="I192" s="23">
        <f>IF('к-ты АМЭС'!I188=0,"",'к-ты АМЭС'!I188)</f>
      </c>
      <c r="J192" s="23">
        <f>SUM(F192,I192)</f>
        <v>3.59</v>
      </c>
      <c r="K192" s="23">
        <f>J192/0.93</f>
        <v>3.8602150537634405</v>
      </c>
      <c r="L192" s="32">
        <f t="shared" si="12"/>
        <v>0.9650537634408601</v>
      </c>
    </row>
    <row r="193" spans="2:12" ht="19.5" customHeight="1" thickBot="1">
      <c r="B193" s="220"/>
      <c r="C193" s="223"/>
      <c r="D193" s="37" t="s">
        <v>33</v>
      </c>
      <c r="E193" s="38">
        <v>4</v>
      </c>
      <c r="F193" s="42" t="s">
        <v>7</v>
      </c>
      <c r="G193" s="38" t="s">
        <v>7</v>
      </c>
      <c r="H193" s="43" t="s">
        <v>7</v>
      </c>
      <c r="I193" s="40">
        <f>IF('к-ты АМЭС'!I189=0,"",'к-ты АМЭС'!I189)</f>
      </c>
      <c r="J193" s="40"/>
      <c r="K193" s="40"/>
      <c r="L193" s="27">
        <f t="shared" si="12"/>
        <v>0</v>
      </c>
    </row>
    <row r="194" spans="2:12" ht="19.5" customHeight="1">
      <c r="B194" s="210">
        <v>23</v>
      </c>
      <c r="C194" s="208" t="s">
        <v>106</v>
      </c>
      <c r="D194" s="33" t="s">
        <v>5</v>
      </c>
      <c r="E194" s="34">
        <v>1.6</v>
      </c>
      <c r="F194" s="45">
        <v>0.234</v>
      </c>
      <c r="G194" s="34">
        <f>(H194/E194)*100</f>
        <v>16.25</v>
      </c>
      <c r="H194" s="35">
        <f>F194/0.9</f>
        <v>0.26</v>
      </c>
      <c r="I194" s="36">
        <f>IF('к-ты АМЭС'!I190=0,"",'к-ты АМЭС'!I190)</f>
      </c>
      <c r="J194" s="36">
        <f>SUM(F194,I194)</f>
        <v>0.234</v>
      </c>
      <c r="K194" s="36">
        <f>J194/0.93</f>
        <v>0.25161290322580643</v>
      </c>
      <c r="L194" s="25">
        <f t="shared" si="12"/>
        <v>0.157258064516129</v>
      </c>
    </row>
    <row r="195" spans="2:12" ht="19.5" customHeight="1" thickBot="1">
      <c r="B195" s="211"/>
      <c r="C195" s="209"/>
      <c r="D195" s="37" t="s">
        <v>6</v>
      </c>
      <c r="E195" s="38">
        <v>2.5</v>
      </c>
      <c r="F195" s="42" t="s">
        <v>7</v>
      </c>
      <c r="G195" s="38" t="s">
        <v>7</v>
      </c>
      <c r="H195" s="43" t="s">
        <v>7</v>
      </c>
      <c r="I195" s="40">
        <f>IF('к-ты АМЭС'!I191=0,"",'к-ты АМЭС'!I191)</f>
      </c>
      <c r="J195" s="44"/>
      <c r="K195" s="40"/>
      <c r="L195" s="27">
        <f t="shared" si="12"/>
        <v>0</v>
      </c>
    </row>
    <row r="196" spans="2:12" ht="19.5" customHeight="1">
      <c r="B196" s="210">
        <v>24</v>
      </c>
      <c r="C196" s="208" t="s">
        <v>107</v>
      </c>
      <c r="D196" s="33" t="s">
        <v>5</v>
      </c>
      <c r="E196" s="34">
        <v>63</v>
      </c>
      <c r="F196" s="45">
        <v>18.14</v>
      </c>
      <c r="G196" s="34">
        <f>(H196/E196)*100</f>
        <v>31.99294532627866</v>
      </c>
      <c r="H196" s="35">
        <f>F196/0.9</f>
        <v>20.155555555555555</v>
      </c>
      <c r="I196" s="36">
        <f>IF('к-ты АМЭС'!I192=0,"",'к-ты АМЭС'!I192)</f>
      </c>
      <c r="J196" s="36">
        <f>SUM(F196,I196)</f>
        <v>18.14</v>
      </c>
      <c r="K196" s="36">
        <f>J196/0.93</f>
        <v>19.50537634408602</v>
      </c>
      <c r="L196" s="25">
        <f t="shared" si="12"/>
        <v>0.30960914831882574</v>
      </c>
    </row>
    <row r="197" spans="2:12" ht="19.5" customHeight="1" thickBot="1">
      <c r="B197" s="211"/>
      <c r="C197" s="209"/>
      <c r="D197" s="37" t="s">
        <v>6</v>
      </c>
      <c r="E197" s="38">
        <v>63</v>
      </c>
      <c r="F197" s="42">
        <v>18.75</v>
      </c>
      <c r="G197" s="38">
        <f>(H197/E197)*100</f>
        <v>33.06878306878306</v>
      </c>
      <c r="H197" s="43">
        <f>F197/0.9</f>
        <v>20.833333333333332</v>
      </c>
      <c r="I197" s="40">
        <f>IF('к-ты АМЭС'!I193=0,"",'к-ты АМЭС'!I193)</f>
      </c>
      <c r="J197" s="44">
        <f>SUM(F197,I197)</f>
        <v>18.75</v>
      </c>
      <c r="K197" s="40">
        <f>J197/0.93</f>
        <v>20.161290322580644</v>
      </c>
      <c r="L197" s="27">
        <f t="shared" si="12"/>
        <v>0.32002048131080385</v>
      </c>
    </row>
    <row r="198" spans="2:12" ht="19.5" customHeight="1">
      <c r="B198" s="210">
        <v>25</v>
      </c>
      <c r="C198" s="208" t="s">
        <v>108</v>
      </c>
      <c r="D198" s="33" t="s">
        <v>5</v>
      </c>
      <c r="E198" s="34">
        <v>40</v>
      </c>
      <c r="F198" s="45">
        <v>1.17</v>
      </c>
      <c r="G198" s="34">
        <f>(H198/E198)*100</f>
        <v>3.2499999999999996</v>
      </c>
      <c r="H198" s="35">
        <f>F198/0.9</f>
        <v>1.2999999999999998</v>
      </c>
      <c r="I198" s="36">
        <f>IF('к-ты АМЭС'!I194=0,"",'к-ты АМЭС'!I194)</f>
        <v>1.35</v>
      </c>
      <c r="J198" s="36">
        <f>SUM(F198,I198)</f>
        <v>2.52</v>
      </c>
      <c r="K198" s="36">
        <f>J198/0.93</f>
        <v>2.7096774193548385</v>
      </c>
      <c r="L198" s="25">
        <f t="shared" si="12"/>
        <v>0.06774193548387096</v>
      </c>
    </row>
    <row r="199" spans="2:12" ht="19.5" customHeight="1" thickBot="1">
      <c r="B199" s="211"/>
      <c r="C199" s="209"/>
      <c r="D199" s="37" t="s">
        <v>6</v>
      </c>
      <c r="E199" s="38">
        <v>40</v>
      </c>
      <c r="F199" s="42">
        <v>1.84</v>
      </c>
      <c r="G199" s="38">
        <f>(H199/E199)*100</f>
        <v>5.111111111111111</v>
      </c>
      <c r="H199" s="43">
        <f>F199/0.9</f>
        <v>2.0444444444444443</v>
      </c>
      <c r="I199" s="40">
        <f>IF('к-ты АМЭС'!I195=0,"",'к-ты АМЭС'!I195)</f>
      </c>
      <c r="J199" s="44">
        <f>SUM(F199,I199)</f>
        <v>1.84</v>
      </c>
      <c r="K199" s="40">
        <f>J199/0.93</f>
        <v>1.978494623655914</v>
      </c>
      <c r="L199" s="27">
        <f t="shared" si="12"/>
        <v>0.04946236559139785</v>
      </c>
    </row>
    <row r="200" spans="2:12" ht="19.5" customHeight="1">
      <c r="B200" s="210">
        <v>26</v>
      </c>
      <c r="C200" s="208" t="s">
        <v>109</v>
      </c>
      <c r="D200" s="33" t="s">
        <v>5</v>
      </c>
      <c r="E200" s="34">
        <v>40</v>
      </c>
      <c r="F200" s="45" t="s">
        <v>7</v>
      </c>
      <c r="G200" s="34" t="s">
        <v>7</v>
      </c>
      <c r="H200" s="35" t="s">
        <v>7</v>
      </c>
      <c r="I200" s="36">
        <f>IF('к-ты АМЭС'!I196=0,"",'к-ты АМЭС'!I196)</f>
      </c>
      <c r="J200" s="36"/>
      <c r="K200" s="36"/>
      <c r="L200" s="25">
        <f t="shared" si="12"/>
        <v>0</v>
      </c>
    </row>
    <row r="201" spans="2:12" ht="19.5" customHeight="1" thickBot="1">
      <c r="B201" s="211"/>
      <c r="C201" s="209"/>
      <c r="D201" s="37" t="s">
        <v>6</v>
      </c>
      <c r="E201" s="38">
        <v>40</v>
      </c>
      <c r="F201" s="42">
        <v>34.45</v>
      </c>
      <c r="G201" s="38">
        <f>(H201/E201)*100</f>
        <v>95.69444444444444</v>
      </c>
      <c r="H201" s="43">
        <f>F201/0.9</f>
        <v>38.27777777777778</v>
      </c>
      <c r="I201" s="40">
        <f>IF('к-ты АМЭС'!I197=0,"",'к-ты АМЭС'!I197)</f>
        <v>5.524</v>
      </c>
      <c r="J201" s="44">
        <f>SUM(F201,I201)</f>
        <v>39.974000000000004</v>
      </c>
      <c r="K201" s="40">
        <f>J201/0.93</f>
        <v>42.98279569892473</v>
      </c>
      <c r="L201" s="27">
        <f t="shared" si="12"/>
        <v>1.0745698924731184</v>
      </c>
    </row>
    <row r="202" spans="2:15" ht="30" customHeight="1" thickBot="1">
      <c r="B202" s="56"/>
      <c r="C202" s="57" t="s">
        <v>25</v>
      </c>
      <c r="D202" s="58"/>
      <c r="E202" s="171">
        <f>SUMIF(F149:F201,"&lt;&gt;Откл.",E149:E201)</f>
        <v>385</v>
      </c>
      <c r="F202" s="60">
        <f>SUM(F149:F201)</f>
        <v>160.01459999999997</v>
      </c>
      <c r="G202" s="61">
        <f>H202/E202</f>
        <v>0.45747359307359314</v>
      </c>
      <c r="H202" s="60">
        <f>SUM(H149:H201)</f>
        <v>176.12733333333335</v>
      </c>
      <c r="I202" s="163">
        <f>SUM(I149:I201)</f>
        <v>29.173999999999996</v>
      </c>
      <c r="J202" s="60">
        <f>SUM(F202,I202)</f>
        <v>189.18859999999998</v>
      </c>
      <c r="K202" s="62">
        <f>J202/0.93</f>
        <v>203.4286021505376</v>
      </c>
      <c r="L202" s="63">
        <f t="shared" si="12"/>
        <v>0.528385979611786</v>
      </c>
      <c r="O202" s="22"/>
    </row>
    <row r="203" spans="2:12" ht="27.75" customHeight="1" thickBot="1">
      <c r="B203" s="212" t="s">
        <v>110</v>
      </c>
      <c r="C203" s="213"/>
      <c r="D203" s="213"/>
      <c r="E203" s="213"/>
      <c r="F203" s="213"/>
      <c r="G203" s="213"/>
      <c r="H203" s="213"/>
      <c r="I203" s="213"/>
      <c r="J203" s="213"/>
      <c r="K203" s="213"/>
      <c r="L203" s="214"/>
    </row>
    <row r="204" spans="2:12" ht="19.5" customHeight="1">
      <c r="B204" s="210">
        <v>1</v>
      </c>
      <c r="C204" s="208" t="s">
        <v>111</v>
      </c>
      <c r="D204" s="33" t="s">
        <v>5</v>
      </c>
      <c r="E204" s="34">
        <v>6.3</v>
      </c>
      <c r="F204" s="45" t="s">
        <v>7</v>
      </c>
      <c r="G204" s="34" t="s">
        <v>7</v>
      </c>
      <c r="H204" s="35" t="s">
        <v>7</v>
      </c>
      <c r="I204" s="36">
        <f>IF('к-ты АМЭС'!I199=0,"",'к-ты АМЭС'!I199)</f>
      </c>
      <c r="J204" s="36"/>
      <c r="K204" s="36"/>
      <c r="L204" s="25">
        <f aca="true" t="shared" si="13" ref="L204:L223">K204/E204</f>
        <v>0</v>
      </c>
    </row>
    <row r="205" spans="2:12" ht="19.5" customHeight="1" thickBot="1">
      <c r="B205" s="211"/>
      <c r="C205" s="209"/>
      <c r="D205" s="37" t="s">
        <v>6</v>
      </c>
      <c r="E205" s="38">
        <v>6.3</v>
      </c>
      <c r="F205" s="42">
        <v>0.29</v>
      </c>
      <c r="G205" s="38">
        <f>(H205/E205)*100</f>
        <v>5.114638447971781</v>
      </c>
      <c r="H205" s="43">
        <f>F205/0.9</f>
        <v>0.3222222222222222</v>
      </c>
      <c r="I205" s="40">
        <f>IF('к-ты АМЭС'!I200=0,"",'к-ты АМЭС'!I200)</f>
      </c>
      <c r="J205" s="44">
        <f>SUM(F205,I205)</f>
        <v>0.29</v>
      </c>
      <c r="K205" s="40">
        <f>J205/0.93</f>
        <v>0.31182795698924726</v>
      </c>
      <c r="L205" s="27">
        <f t="shared" si="13"/>
        <v>0.04949650110940433</v>
      </c>
    </row>
    <row r="206" spans="2:12" ht="19.5" customHeight="1">
      <c r="B206" s="210">
        <v>2</v>
      </c>
      <c r="C206" s="208" t="s">
        <v>112</v>
      </c>
      <c r="D206" s="33" t="s">
        <v>5</v>
      </c>
      <c r="E206" s="34">
        <v>10</v>
      </c>
      <c r="F206" s="45">
        <v>1.11</v>
      </c>
      <c r="G206" s="34">
        <f>(H206/E206)*100</f>
        <v>12.333333333333334</v>
      </c>
      <c r="H206" s="35">
        <f>F206/0.9</f>
        <v>1.2333333333333334</v>
      </c>
      <c r="I206" s="36">
        <f>IF('к-ты АМЭС'!I201=0,"",'к-ты АМЭС'!I201)</f>
        <v>0.02</v>
      </c>
      <c r="J206" s="36">
        <f>SUM(F206,I206)</f>
        <v>1.1300000000000001</v>
      </c>
      <c r="K206" s="36">
        <f>J206/0.93</f>
        <v>1.2150537634408602</v>
      </c>
      <c r="L206" s="25">
        <f t="shared" si="13"/>
        <v>0.12150537634408602</v>
      </c>
    </row>
    <row r="207" spans="2:12" ht="19.5" customHeight="1" thickBot="1">
      <c r="B207" s="211"/>
      <c r="C207" s="209"/>
      <c r="D207" s="37" t="s">
        <v>6</v>
      </c>
      <c r="E207" s="38">
        <v>10</v>
      </c>
      <c r="F207" s="42" t="s">
        <v>7</v>
      </c>
      <c r="G207" s="38" t="s">
        <v>7</v>
      </c>
      <c r="H207" s="43" t="s">
        <v>7</v>
      </c>
      <c r="I207" s="40">
        <f>IF('к-ты АМЭС'!I202=0,"",'к-ты АМЭС'!I202)</f>
      </c>
      <c r="J207" s="44"/>
      <c r="K207" s="40"/>
      <c r="L207" s="27">
        <f t="shared" si="13"/>
        <v>0</v>
      </c>
    </row>
    <row r="208" spans="2:12" ht="19.5" customHeight="1">
      <c r="B208" s="210">
        <v>3</v>
      </c>
      <c r="C208" s="208" t="s">
        <v>113</v>
      </c>
      <c r="D208" s="33" t="s">
        <v>5</v>
      </c>
      <c r="E208" s="34">
        <v>6.3</v>
      </c>
      <c r="F208" s="45" t="s">
        <v>7</v>
      </c>
      <c r="G208" s="34" t="s">
        <v>7</v>
      </c>
      <c r="H208" s="35" t="s">
        <v>7</v>
      </c>
      <c r="I208" s="36">
        <f>IF('к-ты АМЭС'!I203=0,"",'к-ты АМЭС'!I203)</f>
      </c>
      <c r="J208" s="36"/>
      <c r="K208" s="36"/>
      <c r="L208" s="25">
        <f t="shared" si="13"/>
        <v>0</v>
      </c>
    </row>
    <row r="209" spans="2:12" ht="19.5" customHeight="1" thickBot="1">
      <c r="B209" s="211"/>
      <c r="C209" s="209"/>
      <c r="D209" s="37" t="s">
        <v>6</v>
      </c>
      <c r="E209" s="38">
        <v>6.3</v>
      </c>
      <c r="F209" s="42">
        <v>1.02</v>
      </c>
      <c r="G209" s="38">
        <f>(H209/E209)*100</f>
        <v>17.989417989417987</v>
      </c>
      <c r="H209" s="43">
        <f>F209/0.9</f>
        <v>1.1333333333333333</v>
      </c>
      <c r="I209" s="40">
        <f>IF('к-ты АМЭС'!I204=0,"",'к-ты АМЭС'!I204)</f>
        <v>0.08</v>
      </c>
      <c r="J209" s="44">
        <f>SUM(F209,I209)</f>
        <v>1.1</v>
      </c>
      <c r="K209" s="40">
        <f>J209/0.93</f>
        <v>1.1827956989247312</v>
      </c>
      <c r="L209" s="27">
        <f t="shared" si="13"/>
        <v>0.18774534903567164</v>
      </c>
    </row>
    <row r="210" spans="2:12" ht="19.5" customHeight="1">
      <c r="B210" s="210">
        <v>4</v>
      </c>
      <c r="C210" s="208" t="s">
        <v>114</v>
      </c>
      <c r="D210" s="33" t="s">
        <v>5</v>
      </c>
      <c r="E210" s="34">
        <v>1.6</v>
      </c>
      <c r="F210" s="45">
        <v>0.817</v>
      </c>
      <c r="G210" s="34">
        <f>(H210/E210)*100</f>
        <v>56.7361111111111</v>
      </c>
      <c r="H210" s="35">
        <f>F210/0.9</f>
        <v>0.9077777777777777</v>
      </c>
      <c r="I210" s="36">
        <f>IF('к-ты АМЭС'!I205=0,"",'к-ты АМЭС'!I205)</f>
      </c>
      <c r="J210" s="36">
        <f>SUM(F210,I210)</f>
        <v>0.817</v>
      </c>
      <c r="K210" s="36">
        <f>J210/0.93</f>
        <v>0.8784946236559139</v>
      </c>
      <c r="L210" s="25">
        <f t="shared" si="13"/>
        <v>0.5490591397849461</v>
      </c>
    </row>
    <row r="211" spans="2:12" ht="19.5" customHeight="1" thickBot="1">
      <c r="B211" s="211"/>
      <c r="C211" s="209"/>
      <c r="D211" s="37" t="s">
        <v>6</v>
      </c>
      <c r="E211" s="38">
        <v>1.8</v>
      </c>
      <c r="F211" s="42" t="s">
        <v>7</v>
      </c>
      <c r="G211" s="38" t="s">
        <v>7</v>
      </c>
      <c r="H211" s="43" t="s">
        <v>7</v>
      </c>
      <c r="I211" s="40">
        <f>IF('к-ты АМЭС'!I206=0,"",'к-ты АМЭС'!I206)</f>
      </c>
      <c r="J211" s="44"/>
      <c r="K211" s="40"/>
      <c r="L211" s="27">
        <f t="shared" si="13"/>
        <v>0</v>
      </c>
    </row>
    <row r="212" spans="2:12" ht="19.5" customHeight="1">
      <c r="B212" s="210">
        <v>5</v>
      </c>
      <c r="C212" s="208" t="s">
        <v>115</v>
      </c>
      <c r="D212" s="33" t="s">
        <v>5</v>
      </c>
      <c r="E212" s="34">
        <v>1</v>
      </c>
      <c r="F212" s="45">
        <v>0.465</v>
      </c>
      <c r="G212" s="34">
        <f>(H212/E212)*100</f>
        <v>51.66666666666667</v>
      </c>
      <c r="H212" s="35">
        <f>F212/0.9</f>
        <v>0.5166666666666667</v>
      </c>
      <c r="I212" s="36">
        <f>IF('к-ты АМЭС'!I207=0,"",'к-ты АМЭС'!I207)</f>
      </c>
      <c r="J212" s="36">
        <f>SUM(F212,I212)</f>
        <v>0.465</v>
      </c>
      <c r="K212" s="36">
        <f>J212/0.93</f>
        <v>0.5</v>
      </c>
      <c r="L212" s="25">
        <f t="shared" si="13"/>
        <v>0.5</v>
      </c>
    </row>
    <row r="213" spans="2:12" ht="19.5" customHeight="1" thickBot="1">
      <c r="B213" s="211"/>
      <c r="C213" s="209"/>
      <c r="D213" s="37" t="s">
        <v>6</v>
      </c>
      <c r="E213" s="38">
        <v>2.5</v>
      </c>
      <c r="F213" s="42" t="s">
        <v>7</v>
      </c>
      <c r="G213" s="38" t="s">
        <v>7</v>
      </c>
      <c r="H213" s="43" t="s">
        <v>7</v>
      </c>
      <c r="I213" s="40">
        <f>IF('к-ты АМЭС'!I208=0,"",'к-ты АМЭС'!I208)</f>
      </c>
      <c r="J213" s="44"/>
      <c r="K213" s="40"/>
      <c r="L213" s="27">
        <f t="shared" si="13"/>
        <v>0</v>
      </c>
    </row>
    <row r="214" spans="2:12" ht="19.5" customHeight="1">
      <c r="B214" s="210">
        <v>6</v>
      </c>
      <c r="C214" s="208" t="s">
        <v>116</v>
      </c>
      <c r="D214" s="33" t="s">
        <v>5</v>
      </c>
      <c r="E214" s="34">
        <v>1.6</v>
      </c>
      <c r="F214" s="45" t="s">
        <v>7</v>
      </c>
      <c r="G214" s="34" t="s">
        <v>7</v>
      </c>
      <c r="H214" s="35" t="s">
        <v>7</v>
      </c>
      <c r="I214" s="36">
        <f>IF('к-ты АМЭС'!I209=0,"",'к-ты АМЭС'!I209)</f>
      </c>
      <c r="J214" s="36"/>
      <c r="K214" s="36"/>
      <c r="L214" s="25">
        <f t="shared" si="13"/>
        <v>0</v>
      </c>
    </row>
    <row r="215" spans="2:12" ht="19.5" customHeight="1" thickBot="1">
      <c r="B215" s="211"/>
      <c r="C215" s="209"/>
      <c r="D215" s="37" t="s">
        <v>6</v>
      </c>
      <c r="E215" s="38">
        <v>1</v>
      </c>
      <c r="F215" s="42">
        <v>0.311</v>
      </c>
      <c r="G215" s="38">
        <f>(H215/E215)*100</f>
        <v>34.55555555555556</v>
      </c>
      <c r="H215" s="43">
        <f>F215/0.9</f>
        <v>0.34555555555555556</v>
      </c>
      <c r="I215" s="40">
        <f>IF('к-ты АМЭС'!I210=0,"",'к-ты АМЭС'!I210)</f>
      </c>
      <c r="J215" s="44">
        <f>SUM(F215,I215)</f>
        <v>0.311</v>
      </c>
      <c r="K215" s="40">
        <f>J215/0.93</f>
        <v>0.33440860215053764</v>
      </c>
      <c r="L215" s="27">
        <f t="shared" si="13"/>
        <v>0.33440860215053764</v>
      </c>
    </row>
    <row r="216" spans="2:12" ht="19.5" customHeight="1">
      <c r="B216" s="210">
        <v>7</v>
      </c>
      <c r="C216" s="208" t="s">
        <v>117</v>
      </c>
      <c r="D216" s="33" t="s">
        <v>5</v>
      </c>
      <c r="E216" s="34">
        <v>1.6</v>
      </c>
      <c r="F216" s="45">
        <v>2</v>
      </c>
      <c r="G216" s="34">
        <f>(H216/E216)*100</f>
        <v>138.88888888888889</v>
      </c>
      <c r="H216" s="35">
        <f>F216/0.9</f>
        <v>2.2222222222222223</v>
      </c>
      <c r="I216" s="36">
        <f>IF('к-ты АМЭС'!I211=0,"",'к-ты АМЭС'!I211)</f>
      </c>
      <c r="J216" s="36">
        <f>SUM(F216,I216)</f>
        <v>2</v>
      </c>
      <c r="K216" s="36">
        <f>J216/0.93</f>
        <v>2.150537634408602</v>
      </c>
      <c r="L216" s="25">
        <f t="shared" si="13"/>
        <v>1.3440860215053763</v>
      </c>
    </row>
    <row r="217" spans="2:12" ht="19.5" customHeight="1" thickBot="1">
      <c r="B217" s="211"/>
      <c r="C217" s="209"/>
      <c r="D217" s="37" t="s">
        <v>6</v>
      </c>
      <c r="E217" s="38">
        <v>1.6</v>
      </c>
      <c r="F217" s="42" t="s">
        <v>7</v>
      </c>
      <c r="G217" s="38" t="s">
        <v>7</v>
      </c>
      <c r="H217" s="43" t="s">
        <v>7</v>
      </c>
      <c r="I217" s="40">
        <f>IF('к-ты АМЭС'!I212=0,"",'к-ты АМЭС'!I212)</f>
      </c>
      <c r="J217" s="44"/>
      <c r="K217" s="40"/>
      <c r="L217" s="27">
        <f t="shared" si="13"/>
        <v>0</v>
      </c>
    </row>
    <row r="218" spans="2:12" ht="19.5" customHeight="1">
      <c r="B218" s="210">
        <v>8</v>
      </c>
      <c r="C218" s="208" t="s">
        <v>118</v>
      </c>
      <c r="D218" s="33" t="s">
        <v>5</v>
      </c>
      <c r="E218" s="71">
        <v>1</v>
      </c>
      <c r="F218" s="224" t="s">
        <v>119</v>
      </c>
      <c r="G218" s="225"/>
      <c r="H218" s="225"/>
      <c r="I218" s="73">
        <f>IF('к-ты АМЭС'!I213=0,"",'к-ты АМЭС'!I213)</f>
      </c>
      <c r="J218" s="36"/>
      <c r="K218" s="36"/>
      <c r="L218" s="25">
        <f t="shared" si="13"/>
        <v>0</v>
      </c>
    </row>
    <row r="219" spans="2:12" ht="19.5" customHeight="1" thickBot="1">
      <c r="B219" s="211"/>
      <c r="C219" s="209"/>
      <c r="D219" s="37" t="s">
        <v>6</v>
      </c>
      <c r="E219" s="72">
        <v>1.6</v>
      </c>
      <c r="F219" s="226"/>
      <c r="G219" s="227"/>
      <c r="H219" s="227"/>
      <c r="I219" s="121">
        <f>IF('к-ты АМЭС'!I214=0,"",'к-ты АМЭС'!I214)</f>
      </c>
      <c r="J219" s="44">
        <f>SUM(F219,I219)</f>
        <v>0</v>
      </c>
      <c r="K219" s="40">
        <f>J219/0.93</f>
        <v>0</v>
      </c>
      <c r="L219" s="27">
        <f t="shared" si="13"/>
        <v>0</v>
      </c>
    </row>
    <row r="220" spans="2:12" ht="19.5" customHeight="1">
      <c r="B220" s="210">
        <v>9</v>
      </c>
      <c r="C220" s="208" t="s">
        <v>120</v>
      </c>
      <c r="D220" s="33" t="s">
        <v>5</v>
      </c>
      <c r="E220" s="34">
        <v>1</v>
      </c>
      <c r="F220" s="45" t="s">
        <v>7</v>
      </c>
      <c r="G220" s="34" t="s">
        <v>7</v>
      </c>
      <c r="H220" s="35" t="s">
        <v>7</v>
      </c>
      <c r="I220" s="36">
        <f>IF('к-ты АМЭС'!I215=0,"",'к-ты АМЭС'!I215)</f>
      </c>
      <c r="J220" s="36"/>
      <c r="K220" s="36"/>
      <c r="L220" s="25">
        <f t="shared" si="13"/>
        <v>0</v>
      </c>
    </row>
    <row r="221" spans="2:12" ht="19.5" customHeight="1" thickBot="1">
      <c r="B221" s="211"/>
      <c r="C221" s="209"/>
      <c r="D221" s="37" t="s">
        <v>6</v>
      </c>
      <c r="E221" s="38">
        <v>1</v>
      </c>
      <c r="F221" s="42">
        <v>0.311</v>
      </c>
      <c r="G221" s="38">
        <f>(H221/E221)*100</f>
        <v>34.55555555555556</v>
      </c>
      <c r="H221" s="43">
        <f>F221/0.9</f>
        <v>0.34555555555555556</v>
      </c>
      <c r="I221" s="40">
        <f>IF('к-ты АМЭС'!I216=0,"",'к-ты АМЭС'!I216)</f>
        <v>0.005</v>
      </c>
      <c r="J221" s="44">
        <f>SUM(F221,I221)</f>
        <v>0.316</v>
      </c>
      <c r="K221" s="40">
        <f>J221/0.93</f>
        <v>0.33978494623655914</v>
      </c>
      <c r="L221" s="27">
        <f t="shared" si="13"/>
        <v>0.33978494623655914</v>
      </c>
    </row>
    <row r="222" spans="2:14" ht="30" customHeight="1" thickBot="1">
      <c r="B222" s="78"/>
      <c r="C222" s="57" t="s">
        <v>25</v>
      </c>
      <c r="D222" s="77"/>
      <c r="E222" s="59">
        <f>SUMIF(F204:F221,"&lt;&gt;Откл.",E204:E221)-SUM(E218:E219)</f>
        <v>28.800000000000004</v>
      </c>
      <c r="F222" s="60">
        <f>SUM(F204:F217,F220:F221)</f>
        <v>6.324</v>
      </c>
      <c r="G222" s="61">
        <f>H222/E222</f>
        <v>0.24398148148148144</v>
      </c>
      <c r="H222" s="60">
        <f>SUM(H204:H217,H220:H221)</f>
        <v>7.026666666666666</v>
      </c>
      <c r="I222" s="163">
        <f>SUM(I204:I221)</f>
        <v>0.10500000000000001</v>
      </c>
      <c r="J222" s="60">
        <f>SUM(F222,I222)</f>
        <v>6.429</v>
      </c>
      <c r="K222" s="62">
        <f>J222/0.93</f>
        <v>6.912903225806452</v>
      </c>
      <c r="L222" s="63">
        <f t="shared" si="13"/>
        <v>0.24003136200716843</v>
      </c>
      <c r="N222" s="22"/>
    </row>
    <row r="223" spans="2:12" ht="34.5" customHeight="1" thickBot="1">
      <c r="B223" s="74"/>
      <c r="C223" s="76" t="s">
        <v>130</v>
      </c>
      <c r="D223" s="75"/>
      <c r="E223" s="80">
        <f>SUM(E40,E90,E128,E147,E202,E222)</f>
        <v>691.8</v>
      </c>
      <c r="F223" s="80">
        <f>SUM(F40,F90,F128,F147,F202,F222)</f>
        <v>242.3666</v>
      </c>
      <c r="G223" s="79">
        <f>H223/E223</f>
        <v>0.38414683113295434</v>
      </c>
      <c r="H223" s="80">
        <f>SUM(H40,H90,H128,H147,H202,H222)</f>
        <v>265.7527777777778</v>
      </c>
      <c r="I223" s="164">
        <f>SUM(I40,I90,I128,I147,I202,I222)</f>
        <v>41.56699999999999</v>
      </c>
      <c r="J223" s="80">
        <f>SUM(F223,I223)</f>
        <v>283.9336</v>
      </c>
      <c r="K223" s="80">
        <f>J223/0.93</f>
        <v>305.30494623655915</v>
      </c>
      <c r="L223" s="81">
        <f t="shared" si="13"/>
        <v>0.4413196678759167</v>
      </c>
    </row>
  </sheetData>
  <sheetProtection/>
  <mergeCells count="208">
    <mergeCell ref="B91:L91"/>
    <mergeCell ref="B129:L129"/>
    <mergeCell ref="B148:L148"/>
    <mergeCell ref="B203:L203"/>
    <mergeCell ref="C198:C199"/>
    <mergeCell ref="C98:C99"/>
    <mergeCell ref="B100:B101"/>
    <mergeCell ref="C100:C101"/>
    <mergeCell ref="B114:B115"/>
    <mergeCell ref="C114:C115"/>
    <mergeCell ref="B218:B219"/>
    <mergeCell ref="C218:C219"/>
    <mergeCell ref="F218:H219"/>
    <mergeCell ref="B220:B221"/>
    <mergeCell ref="C220:C221"/>
    <mergeCell ref="B204:B205"/>
    <mergeCell ref="C204:C205"/>
    <mergeCell ref="B206:B207"/>
    <mergeCell ref="C206:C207"/>
    <mergeCell ref="B19:B20"/>
    <mergeCell ref="C29:C30"/>
    <mergeCell ref="B27:B28"/>
    <mergeCell ref="B25:B26"/>
    <mergeCell ref="C25:C26"/>
    <mergeCell ref="B48:B49"/>
    <mergeCell ref="C48:C49"/>
    <mergeCell ref="B35:B36"/>
    <mergeCell ref="C35:C36"/>
    <mergeCell ref="B37:B38"/>
    <mergeCell ref="C37:C38"/>
    <mergeCell ref="B46:B47"/>
    <mergeCell ref="B42:B43"/>
    <mergeCell ref="C42:C43"/>
    <mergeCell ref="B44:B45"/>
    <mergeCell ref="B55:B57"/>
    <mergeCell ref="C50:C51"/>
    <mergeCell ref="B52:B54"/>
    <mergeCell ref="C52:C54"/>
    <mergeCell ref="C55:C57"/>
    <mergeCell ref="B50:B51"/>
    <mergeCell ref="B76:B77"/>
    <mergeCell ref="C76:C77"/>
    <mergeCell ref="B74:B75"/>
    <mergeCell ref="C74:C75"/>
    <mergeCell ref="B116:B117"/>
    <mergeCell ref="C116:C117"/>
    <mergeCell ref="B112:B113"/>
    <mergeCell ref="C112:C113"/>
    <mergeCell ref="B208:B209"/>
    <mergeCell ref="C208:C209"/>
    <mergeCell ref="B210:B211"/>
    <mergeCell ref="C210:C211"/>
    <mergeCell ref="B183:B184"/>
    <mergeCell ref="C183:C184"/>
    <mergeCell ref="B185:B186"/>
    <mergeCell ref="C185:C186"/>
    <mergeCell ref="B216:B217"/>
    <mergeCell ref="C216:C217"/>
    <mergeCell ref="B212:B213"/>
    <mergeCell ref="C212:C213"/>
    <mergeCell ref="B214:B215"/>
    <mergeCell ref="C214:C215"/>
    <mergeCell ref="B200:B201"/>
    <mergeCell ref="C200:C201"/>
    <mergeCell ref="B196:B197"/>
    <mergeCell ref="C196:C197"/>
    <mergeCell ref="B198:B199"/>
    <mergeCell ref="B181:B182"/>
    <mergeCell ref="C181:C182"/>
    <mergeCell ref="B194:B195"/>
    <mergeCell ref="C194:C195"/>
    <mergeCell ref="B187:B188"/>
    <mergeCell ref="C187:C188"/>
    <mergeCell ref="B189:B190"/>
    <mergeCell ref="C189:C190"/>
    <mergeCell ref="B191:B193"/>
    <mergeCell ref="C191:C193"/>
    <mergeCell ref="B177:B178"/>
    <mergeCell ref="C177:C178"/>
    <mergeCell ref="B179:B180"/>
    <mergeCell ref="C179:C180"/>
    <mergeCell ref="B173:B174"/>
    <mergeCell ref="C173:C174"/>
    <mergeCell ref="B175:B176"/>
    <mergeCell ref="C175:C176"/>
    <mergeCell ref="B169:B170"/>
    <mergeCell ref="C169:C170"/>
    <mergeCell ref="B171:B172"/>
    <mergeCell ref="C171:C172"/>
    <mergeCell ref="B165:B166"/>
    <mergeCell ref="C165:C166"/>
    <mergeCell ref="B167:B168"/>
    <mergeCell ref="C167:C168"/>
    <mergeCell ref="B163:B164"/>
    <mergeCell ref="C163:C164"/>
    <mergeCell ref="B153:B154"/>
    <mergeCell ref="C153:C154"/>
    <mergeCell ref="B159:B160"/>
    <mergeCell ref="C159:C160"/>
    <mergeCell ref="B157:B158"/>
    <mergeCell ref="C157:C158"/>
    <mergeCell ref="B161:B162"/>
    <mergeCell ref="C161:C162"/>
    <mergeCell ref="B151:B152"/>
    <mergeCell ref="C151:C152"/>
    <mergeCell ref="B155:B156"/>
    <mergeCell ref="C155:C156"/>
    <mergeCell ref="C145:C146"/>
    <mergeCell ref="B149:B150"/>
    <mergeCell ref="C149:C150"/>
    <mergeCell ref="B137:B138"/>
    <mergeCell ref="C137:C138"/>
    <mergeCell ref="B139:B140"/>
    <mergeCell ref="C139:C140"/>
    <mergeCell ref="B141:B142"/>
    <mergeCell ref="C141:C142"/>
    <mergeCell ref="B143:B144"/>
    <mergeCell ref="B133:B134"/>
    <mergeCell ref="C133:C134"/>
    <mergeCell ref="B135:B136"/>
    <mergeCell ref="C135:C136"/>
    <mergeCell ref="B130:B131"/>
    <mergeCell ref="C130:C131"/>
    <mergeCell ref="B126:B127"/>
    <mergeCell ref="C126:C127"/>
    <mergeCell ref="B122:B123"/>
    <mergeCell ref="C122:C123"/>
    <mergeCell ref="B124:B125"/>
    <mergeCell ref="C124:C125"/>
    <mergeCell ref="B118:B119"/>
    <mergeCell ref="C118:C119"/>
    <mergeCell ref="B120:B121"/>
    <mergeCell ref="C120:C121"/>
    <mergeCell ref="B108:B109"/>
    <mergeCell ref="C108:C109"/>
    <mergeCell ref="B98:B99"/>
    <mergeCell ref="B110:B111"/>
    <mergeCell ref="C110:C111"/>
    <mergeCell ref="B106:B107"/>
    <mergeCell ref="C106:C107"/>
    <mergeCell ref="B104:B105"/>
    <mergeCell ref="C104:C105"/>
    <mergeCell ref="B96:B97"/>
    <mergeCell ref="C96:C97"/>
    <mergeCell ref="B102:B103"/>
    <mergeCell ref="C102:C103"/>
    <mergeCell ref="B94:B95"/>
    <mergeCell ref="C94:C95"/>
    <mergeCell ref="B92:B93"/>
    <mergeCell ref="C92:C93"/>
    <mergeCell ref="C82:C83"/>
    <mergeCell ref="B88:B89"/>
    <mergeCell ref="C88:C89"/>
    <mergeCell ref="B82:B83"/>
    <mergeCell ref="B84:B85"/>
    <mergeCell ref="C84:C85"/>
    <mergeCell ref="B86:B87"/>
    <mergeCell ref="C86:C87"/>
    <mergeCell ref="B80:B81"/>
    <mergeCell ref="C80:C81"/>
    <mergeCell ref="B78:B79"/>
    <mergeCell ref="C78:C79"/>
    <mergeCell ref="B66:B67"/>
    <mergeCell ref="C66:C67"/>
    <mergeCell ref="B72:B73"/>
    <mergeCell ref="C72:C73"/>
    <mergeCell ref="B68:B69"/>
    <mergeCell ref="C68:C69"/>
    <mergeCell ref="B70:B71"/>
    <mergeCell ref="C70:C71"/>
    <mergeCell ref="B58:B59"/>
    <mergeCell ref="B62:B63"/>
    <mergeCell ref="C62:C63"/>
    <mergeCell ref="C58:C59"/>
    <mergeCell ref="B64:B65"/>
    <mergeCell ref="C64:C65"/>
    <mergeCell ref="B60:B61"/>
    <mergeCell ref="C60:C61"/>
    <mergeCell ref="C15:C16"/>
    <mergeCell ref="C44:C45"/>
    <mergeCell ref="C46:C47"/>
    <mergeCell ref="B31:B32"/>
    <mergeCell ref="C31:C32"/>
    <mergeCell ref="B33:B34"/>
    <mergeCell ref="C33:C34"/>
    <mergeCell ref="B29:B30"/>
    <mergeCell ref="B23:B24"/>
    <mergeCell ref="C23:C24"/>
    <mergeCell ref="B4:L4"/>
    <mergeCell ref="B41:L41"/>
    <mergeCell ref="B5:B6"/>
    <mergeCell ref="C5:C6"/>
    <mergeCell ref="B7:B8"/>
    <mergeCell ref="C7:C8"/>
    <mergeCell ref="B9:B10"/>
    <mergeCell ref="C9:C10"/>
    <mergeCell ref="C17:C18"/>
    <mergeCell ref="C19:C20"/>
    <mergeCell ref="B11:B12"/>
    <mergeCell ref="C11:C12"/>
    <mergeCell ref="C143:C144"/>
    <mergeCell ref="B145:B146"/>
    <mergeCell ref="B21:B22"/>
    <mergeCell ref="C21:C22"/>
    <mergeCell ref="B17:B18"/>
    <mergeCell ref="B13:B14"/>
    <mergeCell ref="C13:C14"/>
    <mergeCell ref="B15:B16"/>
  </mergeCells>
  <hyperlinks>
    <hyperlink ref="B4:L4" location="'к-ты АМЭС'!A4" display="Астраханский РЭС"/>
    <hyperlink ref="B41:L41" location="'к-ты АМЭС'!A40" display="Атбасарский РЭС"/>
    <hyperlink ref="B91:L91" location="'к-ты АМЭС'!A89" display="Аршалынский РЭС"/>
    <hyperlink ref="B129:L129" location="'к-ты АМЭС'!A126" display="Егиндыкольский РЭС"/>
    <hyperlink ref="B148:L148" location="'к-ты АМЭС'!A144" display="Целиноградский РЭС"/>
    <hyperlink ref="B203:L203" location="'к-ты АМЭС'!A198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8" min="1" max="14" man="1"/>
    <brk id="207" min="1" max="14" man="1"/>
  </rowBreaks>
  <ignoredErrors>
    <ignoredError sqref="G222:G223 H94 K8 G2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B1:U220"/>
  <sheetViews>
    <sheetView workbookViewId="0" topLeftCell="B1">
      <pane ySplit="3" topLeftCell="BM40" activePane="bottomLeft" state="frozen"/>
      <selection pane="topLeft" activeCell="B1" sqref="B1"/>
      <selection pane="bottomLeft" activeCell="E40" sqref="E40"/>
    </sheetView>
  </sheetViews>
  <sheetFormatPr defaultColWidth="9.00390625" defaultRowHeight="19.5" customHeight="1"/>
  <cols>
    <col min="1" max="1" width="7.25390625" style="0" hidden="1" customWidth="1"/>
    <col min="2" max="2" width="5.125" style="5" customWidth="1"/>
    <col min="3" max="3" width="28.125" style="0" customWidth="1"/>
    <col min="5" max="5" width="16.25390625" style="0" customWidth="1"/>
    <col min="6" max="6" width="12.00390625" style="0" customWidth="1"/>
    <col min="7" max="7" width="14.00390625" style="0" bestFit="1" customWidth="1"/>
    <col min="8" max="8" width="12.375" style="0" bestFit="1" customWidth="1"/>
    <col min="9" max="9" width="13.00390625" style="0" customWidth="1"/>
    <col min="10" max="10" width="9.75390625" style="0" customWidth="1"/>
    <col min="11" max="11" width="10.75390625" style="0" customWidth="1"/>
    <col min="12" max="16" width="8.75390625" style="0" customWidth="1"/>
    <col min="17" max="17" width="10.75390625" style="0" customWidth="1"/>
    <col min="18" max="18" width="11.75390625" style="0" customWidth="1"/>
    <col min="19" max="19" width="10.75390625" style="0" customWidth="1"/>
    <col min="20" max="20" width="9.25390625" style="0" customWidth="1"/>
    <col min="21" max="21" width="10.00390625" style="0" customWidth="1"/>
  </cols>
  <sheetData>
    <row r="1" spans="2:21" ht="30.75" customHeight="1">
      <c r="B1" s="4"/>
      <c r="C1" s="3" t="s">
        <v>121</v>
      </c>
      <c r="D1" s="2"/>
      <c r="E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9.5" customHeight="1" thickBot="1">
      <c r="B2" s="6"/>
      <c r="C2" s="7"/>
      <c r="D2" s="7"/>
      <c r="E2" s="7"/>
      <c r="F2" s="7"/>
      <c r="G2" s="7"/>
      <c r="H2" s="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2:21" ht="64.5" customHeight="1" thickBot="1" thickTop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59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2:21" ht="27.75" customHeight="1" thickBot="1">
      <c r="B4" s="66"/>
      <c r="C4" s="82"/>
      <c r="D4" s="82"/>
      <c r="E4" s="112" t="s">
        <v>3</v>
      </c>
      <c r="F4" s="82"/>
      <c r="G4" s="82"/>
      <c r="H4" s="82"/>
      <c r="I4" s="8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2:21" ht="19.5" customHeight="1">
      <c r="B5" s="204">
        <v>1</v>
      </c>
      <c r="C5" s="206" t="s">
        <v>4</v>
      </c>
      <c r="D5" s="33" t="s">
        <v>5</v>
      </c>
      <c r="E5" s="34">
        <v>10</v>
      </c>
      <c r="F5" s="34">
        <v>2.7</v>
      </c>
      <c r="G5" s="34">
        <f>(H5/E5)*100</f>
        <v>30</v>
      </c>
      <c r="H5" s="35">
        <f>F5/0.9</f>
        <v>3</v>
      </c>
      <c r="I5" s="109">
        <f aca="true" t="shared" si="0" ref="I5:I68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2:21" ht="19.5" customHeight="1" thickBot="1">
      <c r="B6" s="205"/>
      <c r="C6" s="207"/>
      <c r="D6" s="37" t="s">
        <v>6</v>
      </c>
      <c r="E6" s="38">
        <v>10</v>
      </c>
      <c r="F6" s="37" t="s">
        <v>7</v>
      </c>
      <c r="G6" s="37" t="s">
        <v>7</v>
      </c>
      <c r="H6" s="37" t="s">
        <v>7</v>
      </c>
      <c r="I6" s="129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2:21" ht="19.5" customHeight="1">
      <c r="B7" s="204">
        <v>2</v>
      </c>
      <c r="C7" s="206" t="s">
        <v>8</v>
      </c>
      <c r="D7" s="33" t="s">
        <v>5</v>
      </c>
      <c r="E7" s="34">
        <v>1.6</v>
      </c>
      <c r="F7" s="33" t="s">
        <v>7</v>
      </c>
      <c r="G7" s="33" t="s">
        <v>7</v>
      </c>
      <c r="H7" s="33" t="s">
        <v>7</v>
      </c>
      <c r="I7" s="109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</row>
    <row r="8" spans="2:21" ht="19.5" customHeight="1" thickBot="1">
      <c r="B8" s="205"/>
      <c r="C8" s="207"/>
      <c r="D8" s="37" t="s">
        <v>6</v>
      </c>
      <c r="E8" s="38">
        <v>1</v>
      </c>
      <c r="F8" s="42">
        <v>0.008</v>
      </c>
      <c r="G8" s="38">
        <f>(H8/E8)*100</f>
        <v>0.8888888888888888</v>
      </c>
      <c r="H8" s="43">
        <f>F8/0.9</f>
        <v>0.008888888888888889</v>
      </c>
      <c r="I8" s="129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2:21" ht="19.5" customHeight="1">
      <c r="B9" s="204">
        <v>3</v>
      </c>
      <c r="C9" s="206" t="s">
        <v>9</v>
      </c>
      <c r="D9" s="33" t="s">
        <v>5</v>
      </c>
      <c r="E9" s="34">
        <v>1</v>
      </c>
      <c r="F9" s="33" t="s">
        <v>7</v>
      </c>
      <c r="G9" s="33" t="s">
        <v>7</v>
      </c>
      <c r="H9" s="33" t="s">
        <v>7</v>
      </c>
      <c r="I9" s="109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</row>
    <row r="10" spans="2:21" ht="19.5" customHeight="1" thickBot="1">
      <c r="B10" s="205"/>
      <c r="C10" s="207"/>
      <c r="D10" s="37" t="s">
        <v>6</v>
      </c>
      <c r="E10" s="38">
        <v>1</v>
      </c>
      <c r="F10" s="42">
        <v>0.008</v>
      </c>
      <c r="G10" s="38">
        <f>(H10/E10)*100</f>
        <v>0.8888888888888888</v>
      </c>
      <c r="H10" s="43">
        <f>F10/0.9</f>
        <v>0.008888888888888889</v>
      </c>
      <c r="I10" s="129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2:21" ht="19.5" customHeight="1">
      <c r="B11" s="204">
        <v>4</v>
      </c>
      <c r="C11" s="206" t="s">
        <v>10</v>
      </c>
      <c r="D11" s="33" t="s">
        <v>5</v>
      </c>
      <c r="E11" s="34">
        <v>1.6</v>
      </c>
      <c r="F11" s="33" t="s">
        <v>7</v>
      </c>
      <c r="G11" s="33" t="s">
        <v>7</v>
      </c>
      <c r="H11" s="33" t="s">
        <v>7</v>
      </c>
      <c r="I11" s="109">
        <f t="shared" si="0"/>
        <v>0</v>
      </c>
      <c r="J11" s="135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36"/>
    </row>
    <row r="12" spans="2:21" ht="19.5" customHeight="1" thickBot="1">
      <c r="B12" s="205"/>
      <c r="C12" s="207"/>
      <c r="D12" s="37" t="s">
        <v>6</v>
      </c>
      <c r="E12" s="38">
        <v>2.5</v>
      </c>
      <c r="F12" s="42">
        <v>0.533</v>
      </c>
      <c r="G12" s="38">
        <f>(H12/E12)*100</f>
        <v>23.688888888888886</v>
      </c>
      <c r="H12" s="43">
        <f>F12/0.9</f>
        <v>0.5922222222222222</v>
      </c>
      <c r="I12" s="129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2:21" ht="19.5" customHeight="1">
      <c r="B13" s="204">
        <v>5</v>
      </c>
      <c r="C13" s="206" t="s">
        <v>11</v>
      </c>
      <c r="D13" s="33" t="s">
        <v>5</v>
      </c>
      <c r="E13" s="34">
        <v>1.6</v>
      </c>
      <c r="F13" s="45">
        <v>0.269</v>
      </c>
      <c r="G13" s="34">
        <f>(H13/E13)*100</f>
        <v>18.680555555555557</v>
      </c>
      <c r="H13" s="35">
        <f>F13/0.9</f>
        <v>0.2988888888888889</v>
      </c>
      <c r="I13" s="109">
        <f t="shared" si="0"/>
        <v>0</v>
      </c>
      <c r="J13" s="135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36"/>
    </row>
    <row r="14" spans="2:21" ht="19.5" customHeight="1" thickBot="1">
      <c r="B14" s="205"/>
      <c r="C14" s="207"/>
      <c r="D14" s="37" t="s">
        <v>6</v>
      </c>
      <c r="E14" s="38">
        <v>1.6</v>
      </c>
      <c r="F14" s="37" t="s">
        <v>7</v>
      </c>
      <c r="G14" s="37" t="s">
        <v>7</v>
      </c>
      <c r="H14" s="37" t="s">
        <v>7</v>
      </c>
      <c r="I14" s="129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2:21" ht="19.5" customHeight="1">
      <c r="B15" s="204">
        <v>6</v>
      </c>
      <c r="C15" s="206" t="s">
        <v>12</v>
      </c>
      <c r="D15" s="33" t="s">
        <v>5</v>
      </c>
      <c r="E15" s="34">
        <v>1</v>
      </c>
      <c r="F15" s="33" t="s">
        <v>7</v>
      </c>
      <c r="G15" s="33" t="s">
        <v>7</v>
      </c>
      <c r="H15" s="33" t="s">
        <v>7</v>
      </c>
      <c r="I15" s="109">
        <f t="shared" si="0"/>
        <v>0</v>
      </c>
      <c r="J15" s="135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36"/>
    </row>
    <row r="16" spans="2:21" ht="19.5" customHeight="1" thickBot="1">
      <c r="B16" s="205"/>
      <c r="C16" s="207"/>
      <c r="D16" s="37" t="s">
        <v>6</v>
      </c>
      <c r="E16" s="38">
        <v>1</v>
      </c>
      <c r="F16" s="42">
        <v>0.126</v>
      </c>
      <c r="G16" s="38">
        <f>(H16/E16)*100</f>
        <v>13.999999999999998</v>
      </c>
      <c r="H16" s="43">
        <f>F16/0.9</f>
        <v>0.13999999999999999</v>
      </c>
      <c r="I16" s="129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</row>
    <row r="17" spans="2:21" ht="19.5" customHeight="1">
      <c r="B17" s="204">
        <v>7</v>
      </c>
      <c r="C17" s="206" t="s">
        <v>13</v>
      </c>
      <c r="D17" s="33" t="s">
        <v>5</v>
      </c>
      <c r="E17" s="34">
        <v>1</v>
      </c>
      <c r="F17" s="45">
        <v>0.033</v>
      </c>
      <c r="G17" s="34">
        <f>(H17/E17)*100</f>
        <v>3.6666666666666665</v>
      </c>
      <c r="H17" s="35">
        <f>F17/0.9</f>
        <v>0.03666666666666667</v>
      </c>
      <c r="I17" s="109">
        <f t="shared" si="0"/>
        <v>0</v>
      </c>
      <c r="J17" s="135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36"/>
    </row>
    <row r="18" spans="2:21" ht="19.5" customHeight="1" thickBot="1">
      <c r="B18" s="205"/>
      <c r="C18" s="207"/>
      <c r="D18" s="37" t="s">
        <v>6</v>
      </c>
      <c r="E18" s="38">
        <v>1.6</v>
      </c>
      <c r="F18" s="37" t="s">
        <v>7</v>
      </c>
      <c r="G18" s="37" t="s">
        <v>7</v>
      </c>
      <c r="H18" s="37" t="s">
        <v>7</v>
      </c>
      <c r="I18" s="129">
        <f t="shared" si="0"/>
        <v>0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</row>
    <row r="19" spans="2:21" ht="19.5" customHeight="1">
      <c r="B19" s="204">
        <v>8</v>
      </c>
      <c r="C19" s="206" t="s">
        <v>14</v>
      </c>
      <c r="D19" s="33" t="s">
        <v>5</v>
      </c>
      <c r="E19" s="34">
        <v>1.6</v>
      </c>
      <c r="F19" s="33" t="s">
        <v>7</v>
      </c>
      <c r="G19" s="33" t="s">
        <v>7</v>
      </c>
      <c r="H19" s="33" t="s">
        <v>7</v>
      </c>
      <c r="I19" s="109">
        <f t="shared" si="0"/>
        <v>0</v>
      </c>
      <c r="J19" s="135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36"/>
    </row>
    <row r="20" spans="2:21" ht="19.5" customHeight="1" thickBot="1">
      <c r="B20" s="205"/>
      <c r="C20" s="207"/>
      <c r="D20" s="37" t="s">
        <v>6</v>
      </c>
      <c r="E20" s="38">
        <v>2.5</v>
      </c>
      <c r="F20" s="42">
        <v>0.234</v>
      </c>
      <c r="G20" s="38">
        <f>(H20/E20)*100</f>
        <v>10.4</v>
      </c>
      <c r="H20" s="43">
        <f>F20/0.9</f>
        <v>0.26</v>
      </c>
      <c r="I20" s="129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</row>
    <row r="21" spans="2:21" ht="19.5" customHeight="1">
      <c r="B21" s="204">
        <v>9</v>
      </c>
      <c r="C21" s="206" t="s">
        <v>15</v>
      </c>
      <c r="D21" s="33" t="s">
        <v>5</v>
      </c>
      <c r="E21" s="34">
        <v>1.6</v>
      </c>
      <c r="F21" s="45">
        <v>0.285</v>
      </c>
      <c r="G21" s="34">
        <f>(H21/E21)*100</f>
        <v>19.791666666666664</v>
      </c>
      <c r="H21" s="35">
        <f>F21/0.9</f>
        <v>0.31666666666666665</v>
      </c>
      <c r="I21" s="109">
        <f t="shared" si="0"/>
        <v>0</v>
      </c>
      <c r="J21" s="135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36"/>
    </row>
    <row r="22" spans="2:21" ht="19.5" customHeight="1" thickBot="1">
      <c r="B22" s="205"/>
      <c r="C22" s="207"/>
      <c r="D22" s="37" t="s">
        <v>6</v>
      </c>
      <c r="E22" s="38">
        <v>1</v>
      </c>
      <c r="F22" s="42" t="s">
        <v>7</v>
      </c>
      <c r="G22" s="38" t="s">
        <v>7</v>
      </c>
      <c r="H22" s="43" t="s">
        <v>7</v>
      </c>
      <c r="I22" s="129">
        <f t="shared" si="0"/>
        <v>0</v>
      </c>
      <c r="J22" s="137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38"/>
    </row>
    <row r="23" spans="2:21" ht="19.5" customHeight="1">
      <c r="B23" s="204">
        <v>10</v>
      </c>
      <c r="C23" s="206" t="s">
        <v>16</v>
      </c>
      <c r="D23" s="33" t="s">
        <v>5</v>
      </c>
      <c r="E23" s="34">
        <v>1</v>
      </c>
      <c r="F23" s="45">
        <v>0.222</v>
      </c>
      <c r="G23" s="34">
        <f>(H23/E23)*100</f>
        <v>24.666666666666668</v>
      </c>
      <c r="H23" s="35">
        <f>F23/0.9</f>
        <v>0.24666666666666667</v>
      </c>
      <c r="I23" s="109">
        <f t="shared" si="0"/>
        <v>0</v>
      </c>
      <c r="J23" s="135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36"/>
    </row>
    <row r="24" spans="2:21" ht="19.5" customHeight="1" thickBot="1">
      <c r="B24" s="205"/>
      <c r="C24" s="207"/>
      <c r="D24" s="37" t="s">
        <v>6</v>
      </c>
      <c r="E24" s="38">
        <v>2.5</v>
      </c>
      <c r="F24" s="37" t="s">
        <v>7</v>
      </c>
      <c r="G24" s="37" t="s">
        <v>7</v>
      </c>
      <c r="H24" s="37" t="s">
        <v>7</v>
      </c>
      <c r="I24" s="129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</row>
    <row r="25" spans="2:21" ht="19.5" customHeight="1">
      <c r="B25" s="204">
        <v>11</v>
      </c>
      <c r="C25" s="206" t="s">
        <v>17</v>
      </c>
      <c r="D25" s="33" t="s">
        <v>5</v>
      </c>
      <c r="E25" s="34">
        <v>1</v>
      </c>
      <c r="F25" s="45">
        <v>0.245</v>
      </c>
      <c r="G25" s="34">
        <f>(H25/E25)*100</f>
        <v>27.22222222222222</v>
      </c>
      <c r="H25" s="35">
        <f>F25/0.9</f>
        <v>0.2722222222222222</v>
      </c>
      <c r="I25" s="109">
        <f t="shared" si="0"/>
        <v>0</v>
      </c>
      <c r="J25" s="135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36"/>
    </row>
    <row r="26" spans="2:21" ht="19.5" customHeight="1" thickBot="1">
      <c r="B26" s="205"/>
      <c r="C26" s="207"/>
      <c r="D26" s="37" t="s">
        <v>6</v>
      </c>
      <c r="E26" s="38">
        <v>1.6</v>
      </c>
      <c r="F26" s="37" t="s">
        <v>7</v>
      </c>
      <c r="G26" s="37" t="s">
        <v>7</v>
      </c>
      <c r="H26" s="37" t="s">
        <v>7</v>
      </c>
      <c r="I26" s="129">
        <f t="shared" si="0"/>
        <v>0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</row>
    <row r="27" spans="2:21" ht="19.5" customHeight="1">
      <c r="B27" s="204">
        <v>12</v>
      </c>
      <c r="C27" s="206" t="s">
        <v>18</v>
      </c>
      <c r="D27" s="33" t="s">
        <v>5</v>
      </c>
      <c r="E27" s="34">
        <v>1.6</v>
      </c>
      <c r="F27" s="45">
        <v>0.127</v>
      </c>
      <c r="G27" s="34">
        <f>(H27/E27)*100</f>
        <v>8.819444444444443</v>
      </c>
      <c r="H27" s="35">
        <f>F27/0.9</f>
        <v>0.1411111111111111</v>
      </c>
      <c r="I27" s="109">
        <f t="shared" si="0"/>
        <v>0</v>
      </c>
      <c r="J27" s="135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36"/>
    </row>
    <row r="28" spans="2:21" ht="19.5" customHeight="1" thickBot="1">
      <c r="B28" s="205"/>
      <c r="C28" s="207"/>
      <c r="D28" s="37" t="s">
        <v>6</v>
      </c>
      <c r="E28" s="38">
        <v>1.6</v>
      </c>
      <c r="F28" s="37" t="s">
        <v>7</v>
      </c>
      <c r="G28" s="37" t="s">
        <v>7</v>
      </c>
      <c r="H28" s="37" t="s">
        <v>7</v>
      </c>
      <c r="I28" s="129">
        <f t="shared" si="0"/>
        <v>0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</row>
    <row r="29" spans="2:21" ht="19.5" customHeight="1">
      <c r="B29" s="204">
        <v>13</v>
      </c>
      <c r="C29" s="206" t="s">
        <v>19</v>
      </c>
      <c r="D29" s="33" t="s">
        <v>5</v>
      </c>
      <c r="E29" s="34">
        <v>1.6</v>
      </c>
      <c r="F29" s="45">
        <v>0.204</v>
      </c>
      <c r="G29" s="34">
        <f>(H29/E29)*100</f>
        <v>14.166666666666666</v>
      </c>
      <c r="H29" s="35">
        <f>F29/0.9</f>
        <v>0.22666666666666666</v>
      </c>
      <c r="I29" s="109">
        <f t="shared" si="0"/>
        <v>0</v>
      </c>
      <c r="J29" s="135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36"/>
    </row>
    <row r="30" spans="2:21" ht="19.5" customHeight="1" thickBot="1">
      <c r="B30" s="205"/>
      <c r="C30" s="207"/>
      <c r="D30" s="37" t="s">
        <v>6</v>
      </c>
      <c r="E30" s="38">
        <v>1.6</v>
      </c>
      <c r="F30" s="37" t="s">
        <v>7</v>
      </c>
      <c r="G30" s="37" t="s">
        <v>7</v>
      </c>
      <c r="H30" s="37" t="s">
        <v>7</v>
      </c>
      <c r="I30" s="129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</row>
    <row r="31" spans="2:21" ht="19.5" customHeight="1">
      <c r="B31" s="204">
        <v>14</v>
      </c>
      <c r="C31" s="206" t="s">
        <v>20</v>
      </c>
      <c r="D31" s="33" t="s">
        <v>5</v>
      </c>
      <c r="E31" s="34">
        <v>1.6</v>
      </c>
      <c r="F31" s="33" t="s">
        <v>7</v>
      </c>
      <c r="G31" s="33" t="s">
        <v>7</v>
      </c>
      <c r="H31" s="33" t="s">
        <v>7</v>
      </c>
      <c r="I31" s="109">
        <f t="shared" si="0"/>
        <v>0</v>
      </c>
      <c r="J31" s="135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36"/>
    </row>
    <row r="32" spans="2:21" ht="19.5" customHeight="1" thickBot="1">
      <c r="B32" s="205"/>
      <c r="C32" s="207"/>
      <c r="D32" s="37" t="s">
        <v>6</v>
      </c>
      <c r="E32" s="38">
        <v>1.6</v>
      </c>
      <c r="F32" s="42">
        <v>0.081</v>
      </c>
      <c r="G32" s="38">
        <f>(H32/E32)*100</f>
        <v>5.624999999999999</v>
      </c>
      <c r="H32" s="43">
        <f>F32/0.9</f>
        <v>0.09</v>
      </c>
      <c r="I32" s="129">
        <f t="shared" si="0"/>
        <v>0.1</v>
      </c>
      <c r="J32" s="137"/>
      <c r="K32" s="111"/>
      <c r="L32" s="111"/>
      <c r="M32" s="111"/>
      <c r="N32" s="111"/>
      <c r="O32" s="111"/>
      <c r="P32" s="111"/>
      <c r="Q32" s="111"/>
      <c r="R32" s="111">
        <v>0.1</v>
      </c>
      <c r="S32" s="111"/>
      <c r="T32" s="111"/>
      <c r="U32" s="138"/>
    </row>
    <row r="33" spans="2:21" ht="19.5" customHeight="1">
      <c r="B33" s="204">
        <v>15</v>
      </c>
      <c r="C33" s="206" t="s">
        <v>21</v>
      </c>
      <c r="D33" s="33" t="s">
        <v>5</v>
      </c>
      <c r="E33" s="34">
        <v>4</v>
      </c>
      <c r="F33" s="45">
        <v>2.005</v>
      </c>
      <c r="G33" s="34">
        <f>(H33/E33)*100</f>
        <v>55.694444444444436</v>
      </c>
      <c r="H33" s="35">
        <f>F33/0.9</f>
        <v>2.2277777777777774</v>
      </c>
      <c r="I33" s="109">
        <f t="shared" si="0"/>
        <v>0.13</v>
      </c>
      <c r="J33" s="135"/>
      <c r="K33" s="110"/>
      <c r="L33" s="110"/>
      <c r="M33" s="110"/>
      <c r="N33" s="110"/>
      <c r="O33" s="110">
        <v>0.03</v>
      </c>
      <c r="P33" s="110"/>
      <c r="Q33" s="110">
        <v>0.095</v>
      </c>
      <c r="R33" s="110">
        <v>0.005</v>
      </c>
      <c r="S33" s="110"/>
      <c r="T33" s="110"/>
      <c r="U33" s="136"/>
    </row>
    <row r="34" spans="2:21" ht="19.5" customHeight="1" thickBot="1">
      <c r="B34" s="205"/>
      <c r="C34" s="207"/>
      <c r="D34" s="37" t="s">
        <v>6</v>
      </c>
      <c r="E34" s="38">
        <v>4</v>
      </c>
      <c r="F34" s="37" t="s">
        <v>7</v>
      </c>
      <c r="G34" s="37" t="s">
        <v>7</v>
      </c>
      <c r="H34" s="37" t="s">
        <v>307</v>
      </c>
      <c r="I34" s="129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</row>
    <row r="35" spans="2:21" ht="19.5" customHeight="1">
      <c r="B35" s="204">
        <v>16</v>
      </c>
      <c r="C35" s="206" t="s">
        <v>22</v>
      </c>
      <c r="D35" s="33" t="s">
        <v>5</v>
      </c>
      <c r="E35" s="34">
        <v>1.6</v>
      </c>
      <c r="F35" s="33" t="s">
        <v>7</v>
      </c>
      <c r="G35" s="33" t="s">
        <v>7</v>
      </c>
      <c r="H35" s="33" t="s">
        <v>7</v>
      </c>
      <c r="I35" s="109">
        <f t="shared" si="0"/>
        <v>0</v>
      </c>
      <c r="J35" s="135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36"/>
    </row>
    <row r="36" spans="2:21" ht="19.5" customHeight="1" thickBot="1">
      <c r="B36" s="205"/>
      <c r="C36" s="207"/>
      <c r="D36" s="37" t="s">
        <v>6</v>
      </c>
      <c r="E36" s="38">
        <v>1.6</v>
      </c>
      <c r="F36" s="42">
        <v>0.235</v>
      </c>
      <c r="G36" s="38">
        <f>(H36/E36)*100</f>
        <v>16.319444444444443</v>
      </c>
      <c r="H36" s="43">
        <f>F36/0.9</f>
        <v>0.26111111111111107</v>
      </c>
      <c r="I36" s="129">
        <f t="shared" si="0"/>
        <v>0.08</v>
      </c>
      <c r="J36" s="137"/>
      <c r="K36" s="111"/>
      <c r="L36" s="111"/>
      <c r="M36" s="111"/>
      <c r="N36" s="111"/>
      <c r="O36" s="111">
        <v>0.07</v>
      </c>
      <c r="P36" s="111"/>
      <c r="Q36" s="111">
        <v>0.01</v>
      </c>
      <c r="R36" s="111"/>
      <c r="S36" s="111"/>
      <c r="T36" s="111"/>
      <c r="U36" s="138"/>
    </row>
    <row r="37" spans="2:21" ht="19.5" customHeight="1">
      <c r="B37" s="215">
        <v>17</v>
      </c>
      <c r="C37" s="216" t="s">
        <v>23</v>
      </c>
      <c r="D37" s="14" t="s">
        <v>5</v>
      </c>
      <c r="E37" s="15">
        <v>2.5</v>
      </c>
      <c r="F37" s="14" t="s">
        <v>7</v>
      </c>
      <c r="G37" s="14" t="s">
        <v>7</v>
      </c>
      <c r="H37" s="14" t="s">
        <v>7</v>
      </c>
      <c r="I37" s="130">
        <f t="shared" si="0"/>
        <v>0</v>
      </c>
      <c r="J37" s="135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36"/>
    </row>
    <row r="38" spans="2:21" ht="19.5" customHeight="1" thickBot="1">
      <c r="B38" s="205"/>
      <c r="C38" s="207"/>
      <c r="D38" s="37" t="s">
        <v>6</v>
      </c>
      <c r="E38" s="38">
        <v>1.6</v>
      </c>
      <c r="F38" s="42">
        <v>1.137</v>
      </c>
      <c r="G38" s="38">
        <f>(H38/E38)*100</f>
        <v>78.95833333333333</v>
      </c>
      <c r="H38" s="43">
        <f>F38/0.9</f>
        <v>1.2633333333333334</v>
      </c>
      <c r="I38" s="129">
        <f t="shared" si="0"/>
        <v>0.006</v>
      </c>
      <c r="J38" s="137"/>
      <c r="K38" s="111"/>
      <c r="L38" s="111"/>
      <c r="M38" s="111"/>
      <c r="N38" s="111"/>
      <c r="O38" s="111">
        <v>0.006</v>
      </c>
      <c r="P38" s="111"/>
      <c r="Q38" s="111"/>
      <c r="R38" s="111"/>
      <c r="S38" s="111"/>
      <c r="T38" s="111"/>
      <c r="U38" s="138"/>
    </row>
    <row r="39" spans="2:21" ht="30" customHeight="1" thickBot="1">
      <c r="B39" s="30">
        <v>18</v>
      </c>
      <c r="C39" s="29" t="s">
        <v>24</v>
      </c>
      <c r="D39" s="47" t="s">
        <v>5</v>
      </c>
      <c r="E39" s="48">
        <v>1.6</v>
      </c>
      <c r="F39" s="49">
        <v>0.03</v>
      </c>
      <c r="G39" s="48">
        <f>(H39/E39)*100</f>
        <v>2.083333333333333</v>
      </c>
      <c r="H39" s="50">
        <f>F39/0.9</f>
        <v>0.03333333333333333</v>
      </c>
      <c r="I39" s="131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</row>
    <row r="40" spans="2:21" ht="27.75" customHeight="1" thickBot="1">
      <c r="B40" s="66"/>
      <c r="C40" s="82"/>
      <c r="D40" s="82"/>
      <c r="E40" s="112" t="s">
        <v>26</v>
      </c>
      <c r="F40" s="82"/>
      <c r="G40" s="82"/>
      <c r="H40" s="82"/>
      <c r="I40" s="82"/>
      <c r="J40" s="133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134"/>
    </row>
    <row r="41" spans="2:21" ht="19.5" customHeight="1">
      <c r="B41" s="204">
        <v>1</v>
      </c>
      <c r="C41" s="206" t="s">
        <v>27</v>
      </c>
      <c r="D41" s="33" t="s">
        <v>5</v>
      </c>
      <c r="E41" s="34">
        <v>16</v>
      </c>
      <c r="F41" s="45">
        <v>1.912</v>
      </c>
      <c r="G41" s="35">
        <f>(H41/E41)*100</f>
        <v>13.277777777777777</v>
      </c>
      <c r="H41" s="35">
        <f>F41/0.9</f>
        <v>2.1244444444444444</v>
      </c>
      <c r="I41" s="109">
        <f t="shared" si="0"/>
        <v>0.442</v>
      </c>
      <c r="J41" s="135"/>
      <c r="K41" s="110"/>
      <c r="L41" s="110"/>
      <c r="M41" s="110"/>
      <c r="N41" s="110">
        <v>0.028</v>
      </c>
      <c r="O41" s="110">
        <v>0.019</v>
      </c>
      <c r="P41" s="110"/>
      <c r="Q41" s="110">
        <v>0.373</v>
      </c>
      <c r="R41" s="110">
        <v>0.022</v>
      </c>
      <c r="S41" s="110"/>
      <c r="T41" s="110"/>
      <c r="U41" s="136"/>
    </row>
    <row r="42" spans="2:21" ht="19.5" customHeight="1" thickBot="1">
      <c r="B42" s="205"/>
      <c r="C42" s="207"/>
      <c r="D42" s="37" t="s">
        <v>6</v>
      </c>
      <c r="E42" s="38">
        <v>16</v>
      </c>
      <c r="F42" s="42">
        <v>2.216</v>
      </c>
      <c r="G42" s="38">
        <f>(H42/E42)*100</f>
        <v>15.388888888888891</v>
      </c>
      <c r="H42" s="43">
        <f>F42/0.9</f>
        <v>2.4622222222222225</v>
      </c>
      <c r="I42" s="129">
        <f t="shared" si="0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</row>
    <row r="43" spans="2:21" ht="19.5" customHeight="1">
      <c r="B43" s="204">
        <v>2</v>
      </c>
      <c r="C43" s="206" t="s">
        <v>28</v>
      </c>
      <c r="D43" s="33" t="s">
        <v>5</v>
      </c>
      <c r="E43" s="34">
        <v>6.3</v>
      </c>
      <c r="F43" s="33" t="s">
        <v>7</v>
      </c>
      <c r="G43" s="33" t="s">
        <v>7</v>
      </c>
      <c r="H43" s="33" t="s">
        <v>7</v>
      </c>
      <c r="I43" s="109">
        <f t="shared" si="0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</row>
    <row r="44" spans="2:21" ht="19.5" customHeight="1" thickBot="1">
      <c r="B44" s="205"/>
      <c r="C44" s="207"/>
      <c r="D44" s="37" t="s">
        <v>6</v>
      </c>
      <c r="E44" s="38">
        <v>6.3</v>
      </c>
      <c r="F44" s="42">
        <v>0.56</v>
      </c>
      <c r="G44" s="38">
        <f>(H44/E44)*100</f>
        <v>9.876543209876544</v>
      </c>
      <c r="H44" s="43">
        <f>F44/0.9</f>
        <v>0.6222222222222222</v>
      </c>
      <c r="I44" s="129">
        <f t="shared" si="0"/>
        <v>0.01</v>
      </c>
      <c r="J44" s="137"/>
      <c r="K44" s="111"/>
      <c r="L44" s="111"/>
      <c r="M44" s="111"/>
      <c r="N44" s="111"/>
      <c r="O44" s="111"/>
      <c r="P44" s="111"/>
      <c r="Q44" s="111">
        <v>0.01</v>
      </c>
      <c r="R44" s="111"/>
      <c r="S44" s="111"/>
      <c r="T44" s="111"/>
      <c r="U44" s="138"/>
    </row>
    <row r="45" spans="2:21" ht="19.5" customHeight="1">
      <c r="B45" s="204">
        <v>3</v>
      </c>
      <c r="C45" s="206" t="s">
        <v>29</v>
      </c>
      <c r="D45" s="33" t="s">
        <v>5</v>
      </c>
      <c r="E45" s="34">
        <v>10</v>
      </c>
      <c r="F45" s="33" t="s">
        <v>7</v>
      </c>
      <c r="G45" s="33" t="s">
        <v>7</v>
      </c>
      <c r="H45" s="33" t="s">
        <v>7</v>
      </c>
      <c r="I45" s="109">
        <f t="shared" si="0"/>
        <v>0</v>
      </c>
      <c r="J45" s="135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36"/>
    </row>
    <row r="46" spans="2:21" ht="19.5" customHeight="1" thickBot="1">
      <c r="B46" s="205"/>
      <c r="C46" s="207"/>
      <c r="D46" s="37" t="s">
        <v>6</v>
      </c>
      <c r="E46" s="38">
        <v>10</v>
      </c>
      <c r="F46" s="37">
        <v>0.89</v>
      </c>
      <c r="G46" s="38">
        <f>(H46/E46)*100</f>
        <v>9.88888888888889</v>
      </c>
      <c r="H46" s="43">
        <f>F46/0.9</f>
        <v>0.9888888888888889</v>
      </c>
      <c r="I46" s="129">
        <f t="shared" si="0"/>
        <v>0.073</v>
      </c>
      <c r="J46" s="137"/>
      <c r="K46" s="111"/>
      <c r="L46" s="111"/>
      <c r="M46" s="111"/>
      <c r="N46" s="111"/>
      <c r="O46" s="111"/>
      <c r="P46" s="111"/>
      <c r="Q46" s="111">
        <v>0.043</v>
      </c>
      <c r="R46" s="111">
        <v>0.03</v>
      </c>
      <c r="S46" s="111"/>
      <c r="T46" s="111"/>
      <c r="U46" s="138"/>
    </row>
    <row r="47" spans="2:21" ht="19.5" customHeight="1">
      <c r="B47" s="204">
        <v>4</v>
      </c>
      <c r="C47" s="206" t="s">
        <v>30</v>
      </c>
      <c r="D47" s="33" t="s">
        <v>5</v>
      </c>
      <c r="E47" s="34">
        <v>4</v>
      </c>
      <c r="F47" s="33" t="s">
        <v>7</v>
      </c>
      <c r="G47" s="33" t="s">
        <v>7</v>
      </c>
      <c r="H47" s="33" t="s">
        <v>7</v>
      </c>
      <c r="I47" s="109">
        <f t="shared" si="0"/>
        <v>0</v>
      </c>
      <c r="J47" s="135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36"/>
    </row>
    <row r="48" spans="2:21" ht="19.5" customHeight="1" thickBot="1">
      <c r="B48" s="205"/>
      <c r="C48" s="207"/>
      <c r="D48" s="37" t="s">
        <v>6</v>
      </c>
      <c r="E48" s="38">
        <v>1.6</v>
      </c>
      <c r="F48" s="42">
        <v>0.735</v>
      </c>
      <c r="G48" s="38">
        <f>(H48/E48)*100</f>
        <v>51.041666666666664</v>
      </c>
      <c r="H48" s="43">
        <f>F48/0.9</f>
        <v>0.8166666666666667</v>
      </c>
      <c r="I48" s="129">
        <f t="shared" si="0"/>
        <v>0.01</v>
      </c>
      <c r="J48" s="137"/>
      <c r="K48" s="111"/>
      <c r="L48" s="111"/>
      <c r="M48" s="111"/>
      <c r="N48" s="111"/>
      <c r="O48" s="111"/>
      <c r="P48" s="111"/>
      <c r="Q48" s="111">
        <v>0.01</v>
      </c>
      <c r="R48" s="111"/>
      <c r="S48" s="111"/>
      <c r="T48" s="111"/>
      <c r="U48" s="138"/>
    </row>
    <row r="49" spans="2:21" ht="19.5" customHeight="1">
      <c r="B49" s="204">
        <v>5</v>
      </c>
      <c r="C49" s="206" t="s">
        <v>31</v>
      </c>
      <c r="D49" s="33" t="s">
        <v>5</v>
      </c>
      <c r="E49" s="34">
        <v>1.6</v>
      </c>
      <c r="F49" s="45">
        <v>0.13</v>
      </c>
      <c r="G49" s="34">
        <f>(H49/E49)*100</f>
        <v>9.027777777777777</v>
      </c>
      <c r="H49" s="35">
        <f>F49/0.9</f>
        <v>0.14444444444444446</v>
      </c>
      <c r="I49" s="109">
        <f t="shared" si="0"/>
        <v>0.20400000000000001</v>
      </c>
      <c r="J49" s="135"/>
      <c r="K49" s="110"/>
      <c r="L49" s="110"/>
      <c r="M49" s="110"/>
      <c r="N49" s="110"/>
      <c r="O49" s="110">
        <v>0.134</v>
      </c>
      <c r="P49" s="110"/>
      <c r="Q49" s="110">
        <v>0.035</v>
      </c>
      <c r="R49" s="110">
        <v>0.035</v>
      </c>
      <c r="S49" s="110"/>
      <c r="T49" s="110"/>
      <c r="U49" s="136"/>
    </row>
    <row r="50" spans="2:21" ht="19.5" customHeight="1" thickBot="1">
      <c r="B50" s="205"/>
      <c r="C50" s="207"/>
      <c r="D50" s="37" t="s">
        <v>6</v>
      </c>
      <c r="E50" s="38">
        <v>1.6</v>
      </c>
      <c r="F50" s="37" t="s">
        <v>7</v>
      </c>
      <c r="G50" s="37" t="s">
        <v>7</v>
      </c>
      <c r="H50" s="37" t="s">
        <v>7</v>
      </c>
      <c r="I50" s="129">
        <f t="shared" si="0"/>
        <v>0</v>
      </c>
      <c r="J50" s="137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38"/>
    </row>
    <row r="51" spans="2:21" ht="19.5" customHeight="1">
      <c r="B51" s="204">
        <v>6</v>
      </c>
      <c r="C51" s="206" t="s">
        <v>32</v>
      </c>
      <c r="D51" s="33" t="s">
        <v>5</v>
      </c>
      <c r="E51" s="34">
        <v>6.3</v>
      </c>
      <c r="F51" s="33" t="s">
        <v>7</v>
      </c>
      <c r="G51" s="33" t="s">
        <v>7</v>
      </c>
      <c r="H51" s="33" t="s">
        <v>7</v>
      </c>
      <c r="I51" s="109">
        <f t="shared" si="0"/>
        <v>0</v>
      </c>
      <c r="J51" s="135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36"/>
    </row>
    <row r="52" spans="2:21" ht="19.5" customHeight="1">
      <c r="B52" s="215"/>
      <c r="C52" s="216"/>
      <c r="D52" s="16" t="s">
        <v>6</v>
      </c>
      <c r="E52" s="17">
        <v>6.3</v>
      </c>
      <c r="F52" s="19">
        <v>0.364</v>
      </c>
      <c r="G52" s="17">
        <f>(H52/E52)*100</f>
        <v>6.419753086419753</v>
      </c>
      <c r="H52" s="18">
        <f>F52/0.9</f>
        <v>0.40444444444444444</v>
      </c>
      <c r="I52" s="161">
        <f t="shared" si="0"/>
        <v>0.015</v>
      </c>
      <c r="J52" s="139"/>
      <c r="K52" s="122"/>
      <c r="L52" s="122"/>
      <c r="M52" s="122"/>
      <c r="N52" s="122"/>
      <c r="O52" s="122"/>
      <c r="P52" s="122"/>
      <c r="Q52" s="122">
        <v>0.015</v>
      </c>
      <c r="R52" s="122"/>
      <c r="S52" s="122"/>
      <c r="T52" s="122"/>
      <c r="U52" s="140"/>
    </row>
    <row r="53" spans="2:21" ht="19.5" customHeight="1" thickBot="1">
      <c r="B53" s="205"/>
      <c r="C53" s="207"/>
      <c r="D53" s="37" t="s">
        <v>33</v>
      </c>
      <c r="E53" s="38">
        <v>1</v>
      </c>
      <c r="F53" s="37" t="s">
        <v>7</v>
      </c>
      <c r="G53" s="37" t="s">
        <v>7</v>
      </c>
      <c r="H53" s="37" t="s">
        <v>7</v>
      </c>
      <c r="I53" s="129">
        <f t="shared" si="0"/>
        <v>0</v>
      </c>
      <c r="J53" s="141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42"/>
    </row>
    <row r="54" spans="2:21" ht="19.5" customHeight="1">
      <c r="B54" s="204">
        <v>7</v>
      </c>
      <c r="C54" s="206" t="s">
        <v>34</v>
      </c>
      <c r="D54" s="54" t="s">
        <v>35</v>
      </c>
      <c r="E54" s="55">
        <v>63</v>
      </c>
      <c r="F54" s="33" t="s">
        <v>7</v>
      </c>
      <c r="G54" s="33" t="s">
        <v>7</v>
      </c>
      <c r="H54" s="33" t="s">
        <v>7</v>
      </c>
      <c r="I54" s="109">
        <f t="shared" si="0"/>
        <v>0</v>
      </c>
      <c r="J54" s="143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44"/>
    </row>
    <row r="55" spans="2:21" ht="19.5" customHeight="1">
      <c r="B55" s="215"/>
      <c r="C55" s="216"/>
      <c r="D55" s="20" t="s">
        <v>33</v>
      </c>
      <c r="E55" s="21">
        <v>10</v>
      </c>
      <c r="F55" s="19">
        <v>0.402</v>
      </c>
      <c r="G55" s="17">
        <f>(H55/E55)*100</f>
        <v>4.466666666666667</v>
      </c>
      <c r="H55" s="18">
        <f>F55/0.9</f>
        <v>0.44666666666666666</v>
      </c>
      <c r="I55" s="161">
        <f t="shared" si="0"/>
        <v>0.005</v>
      </c>
      <c r="J55" s="145"/>
      <c r="K55" s="125"/>
      <c r="L55" s="125"/>
      <c r="M55" s="125"/>
      <c r="N55" s="125"/>
      <c r="O55" s="125"/>
      <c r="P55" s="125"/>
      <c r="Q55" s="125">
        <v>0.005</v>
      </c>
      <c r="R55" s="125"/>
      <c r="S55" s="125"/>
      <c r="T55" s="125"/>
      <c r="U55" s="146"/>
    </row>
    <row r="56" spans="2:21" ht="19.5" customHeight="1" thickBot="1">
      <c r="B56" s="205"/>
      <c r="C56" s="207"/>
      <c r="D56" s="37" t="s">
        <v>36</v>
      </c>
      <c r="E56" s="38">
        <v>6.3</v>
      </c>
      <c r="F56" s="37" t="s">
        <v>7</v>
      </c>
      <c r="G56" s="37" t="s">
        <v>7</v>
      </c>
      <c r="H56" s="37" t="s">
        <v>7</v>
      </c>
      <c r="I56" s="129">
        <f t="shared" si="0"/>
        <v>0</v>
      </c>
      <c r="J56" s="137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38"/>
    </row>
    <row r="57" spans="2:21" ht="19.5" customHeight="1">
      <c r="B57" s="204">
        <v>8</v>
      </c>
      <c r="C57" s="206" t="s">
        <v>37</v>
      </c>
      <c r="D57" s="54" t="s">
        <v>5</v>
      </c>
      <c r="E57" s="55">
        <v>6.3</v>
      </c>
      <c r="F57" s="45">
        <v>1.06</v>
      </c>
      <c r="G57" s="35">
        <f>(H57/E57)*100</f>
        <v>18.69488536155203</v>
      </c>
      <c r="H57" s="35">
        <f>F57/0.9</f>
        <v>1.1777777777777778</v>
      </c>
      <c r="I57" s="109">
        <f t="shared" si="0"/>
        <v>0.005</v>
      </c>
      <c r="J57" s="135"/>
      <c r="K57" s="110"/>
      <c r="L57" s="110"/>
      <c r="M57" s="110"/>
      <c r="N57" s="110"/>
      <c r="O57" s="110"/>
      <c r="P57" s="110"/>
      <c r="Q57" s="110"/>
      <c r="R57" s="110">
        <v>0.005</v>
      </c>
      <c r="S57" s="110"/>
      <c r="T57" s="110"/>
      <c r="U57" s="136"/>
    </row>
    <row r="58" spans="2:21" ht="19.5" customHeight="1" thickBot="1">
      <c r="B58" s="205"/>
      <c r="C58" s="207"/>
      <c r="D58" s="37" t="s">
        <v>6</v>
      </c>
      <c r="E58" s="38">
        <v>6.3</v>
      </c>
      <c r="F58" s="37" t="s">
        <v>7</v>
      </c>
      <c r="G58" s="38" t="s">
        <v>38</v>
      </c>
      <c r="H58" s="43" t="s">
        <v>38</v>
      </c>
      <c r="I58" s="129">
        <f t="shared" si="0"/>
        <v>0</v>
      </c>
      <c r="J58" s="137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38"/>
    </row>
    <row r="59" spans="2:21" ht="19.5" customHeight="1">
      <c r="B59" s="204">
        <v>9</v>
      </c>
      <c r="C59" s="206" t="s">
        <v>39</v>
      </c>
      <c r="D59" s="33" t="s">
        <v>5</v>
      </c>
      <c r="E59" s="34">
        <v>2.5</v>
      </c>
      <c r="F59" s="45">
        <v>0.073</v>
      </c>
      <c r="G59" s="34">
        <f>(H59/E59)*100</f>
        <v>3.2444444444444445</v>
      </c>
      <c r="H59" s="35">
        <f>F59/0.9</f>
        <v>0.0811111111111111</v>
      </c>
      <c r="I59" s="109">
        <f t="shared" si="0"/>
        <v>0</v>
      </c>
      <c r="J59" s="135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36"/>
    </row>
    <row r="60" spans="2:21" ht="19.5" customHeight="1" thickBot="1">
      <c r="B60" s="205"/>
      <c r="C60" s="207"/>
      <c r="D60" s="37" t="s">
        <v>6</v>
      </c>
      <c r="E60" s="38">
        <v>2.5</v>
      </c>
      <c r="F60" s="37" t="s">
        <v>7</v>
      </c>
      <c r="G60" s="37" t="s">
        <v>7</v>
      </c>
      <c r="H60" s="37" t="s">
        <v>7</v>
      </c>
      <c r="I60" s="129">
        <f t="shared" si="0"/>
        <v>0</v>
      </c>
      <c r="J60" s="137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38"/>
    </row>
    <row r="61" spans="2:21" ht="19.5" customHeight="1">
      <c r="B61" s="204">
        <v>10</v>
      </c>
      <c r="C61" s="206" t="s">
        <v>40</v>
      </c>
      <c r="D61" s="33" t="s">
        <v>5</v>
      </c>
      <c r="E61" s="34">
        <v>4</v>
      </c>
      <c r="F61" s="33" t="s">
        <v>7</v>
      </c>
      <c r="G61" s="33" t="s">
        <v>7</v>
      </c>
      <c r="H61" s="33" t="s">
        <v>7</v>
      </c>
      <c r="I61" s="109">
        <f t="shared" si="0"/>
        <v>0</v>
      </c>
      <c r="J61" s="135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36"/>
    </row>
    <row r="62" spans="2:21" ht="19.5" customHeight="1" thickBot="1">
      <c r="B62" s="205"/>
      <c r="C62" s="207"/>
      <c r="D62" s="37" t="s">
        <v>6</v>
      </c>
      <c r="E62" s="38">
        <v>1.6</v>
      </c>
      <c r="F62" s="42">
        <v>0.072</v>
      </c>
      <c r="G62" s="38">
        <f>(H62/E62)*100</f>
        <v>4.999999999999999</v>
      </c>
      <c r="H62" s="43">
        <f>F62/0.9</f>
        <v>0.07999999999999999</v>
      </c>
      <c r="I62" s="129">
        <f t="shared" si="0"/>
        <v>0</v>
      </c>
      <c r="J62" s="137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38"/>
    </row>
    <row r="63" spans="2:21" ht="19.5" customHeight="1">
      <c r="B63" s="204">
        <v>11</v>
      </c>
      <c r="C63" s="206" t="s">
        <v>41</v>
      </c>
      <c r="D63" s="33" t="s">
        <v>5</v>
      </c>
      <c r="E63" s="34">
        <v>2.5</v>
      </c>
      <c r="F63" s="33" t="s">
        <v>7</v>
      </c>
      <c r="G63" s="33" t="s">
        <v>7</v>
      </c>
      <c r="H63" s="33" t="s">
        <v>7</v>
      </c>
      <c r="I63" s="109">
        <f t="shared" si="0"/>
        <v>0</v>
      </c>
      <c r="J63" s="135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36"/>
    </row>
    <row r="64" spans="2:21" ht="19.5" customHeight="1" thickBot="1">
      <c r="B64" s="205"/>
      <c r="C64" s="207"/>
      <c r="D64" s="37" t="s">
        <v>6</v>
      </c>
      <c r="E64" s="38">
        <v>2.5</v>
      </c>
      <c r="F64" s="42">
        <v>0.39</v>
      </c>
      <c r="G64" s="38">
        <f>(H64/E64)*100</f>
        <v>17.333333333333336</v>
      </c>
      <c r="H64" s="43">
        <f>F64/0.9</f>
        <v>0.43333333333333335</v>
      </c>
      <c r="I64" s="129">
        <f t="shared" si="0"/>
        <v>0</v>
      </c>
      <c r="J64" s="137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38"/>
    </row>
    <row r="65" spans="2:21" ht="19.5" customHeight="1">
      <c r="B65" s="204">
        <v>12</v>
      </c>
      <c r="C65" s="206" t="s">
        <v>42</v>
      </c>
      <c r="D65" s="33" t="s">
        <v>5</v>
      </c>
      <c r="E65" s="34">
        <v>4</v>
      </c>
      <c r="F65" s="33" t="s">
        <v>7</v>
      </c>
      <c r="G65" s="33" t="s">
        <v>7</v>
      </c>
      <c r="H65" s="33" t="s">
        <v>7</v>
      </c>
      <c r="I65" s="109">
        <f t="shared" si="0"/>
        <v>0</v>
      </c>
      <c r="J65" s="135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36"/>
    </row>
    <row r="66" spans="2:21" ht="19.5" customHeight="1" thickBot="1">
      <c r="B66" s="205"/>
      <c r="C66" s="207"/>
      <c r="D66" s="37" t="s">
        <v>6</v>
      </c>
      <c r="E66" s="38">
        <v>1.6</v>
      </c>
      <c r="F66" s="42">
        <v>0.163</v>
      </c>
      <c r="G66" s="38">
        <f>(H66/E66)*100</f>
        <v>11.319444444444445</v>
      </c>
      <c r="H66" s="43">
        <f>F66/0.9</f>
        <v>0.1811111111111111</v>
      </c>
      <c r="I66" s="129">
        <f t="shared" si="0"/>
        <v>0.005</v>
      </c>
      <c r="J66" s="137"/>
      <c r="K66" s="111"/>
      <c r="L66" s="111"/>
      <c r="M66" s="111"/>
      <c r="N66" s="111"/>
      <c r="O66" s="111"/>
      <c r="P66" s="111"/>
      <c r="Q66" s="111">
        <v>0.005</v>
      </c>
      <c r="R66" s="111"/>
      <c r="S66" s="111"/>
      <c r="T66" s="111"/>
      <c r="U66" s="138"/>
    </row>
    <row r="67" spans="2:21" ht="19.5" customHeight="1">
      <c r="B67" s="204">
        <v>13</v>
      </c>
      <c r="C67" s="206" t="s">
        <v>43</v>
      </c>
      <c r="D67" s="33" t="s">
        <v>5</v>
      </c>
      <c r="E67" s="34">
        <v>2.5</v>
      </c>
      <c r="F67" s="33" t="s">
        <v>7</v>
      </c>
      <c r="G67" s="33" t="s">
        <v>7</v>
      </c>
      <c r="H67" s="33" t="s">
        <v>7</v>
      </c>
      <c r="I67" s="109">
        <f t="shared" si="0"/>
        <v>0</v>
      </c>
      <c r="J67" s="135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36"/>
    </row>
    <row r="68" spans="2:21" ht="19.5" customHeight="1" thickBot="1">
      <c r="B68" s="205"/>
      <c r="C68" s="207"/>
      <c r="D68" s="37" t="s">
        <v>6</v>
      </c>
      <c r="E68" s="38">
        <v>2.5</v>
      </c>
      <c r="F68" s="42">
        <v>0.016</v>
      </c>
      <c r="G68" s="38">
        <f>(H68/E68)*100</f>
        <v>0.7111111111111111</v>
      </c>
      <c r="H68" s="43">
        <f>F68/0.9</f>
        <v>0.017777777777777778</v>
      </c>
      <c r="I68" s="129">
        <f t="shared" si="0"/>
        <v>0</v>
      </c>
      <c r="J68" s="137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38"/>
    </row>
    <row r="69" spans="2:21" ht="19.5" customHeight="1">
      <c r="B69" s="204">
        <v>14</v>
      </c>
      <c r="C69" s="206" t="s">
        <v>44</v>
      </c>
      <c r="D69" s="33" t="s">
        <v>5</v>
      </c>
      <c r="E69" s="34">
        <v>1.6</v>
      </c>
      <c r="F69" s="45">
        <v>0.76</v>
      </c>
      <c r="G69" s="34">
        <f>(H69/E69)*100</f>
        <v>52.77777777777778</v>
      </c>
      <c r="H69" s="35">
        <f>F69/0.9</f>
        <v>0.8444444444444444</v>
      </c>
      <c r="I69" s="109">
        <f aca="true" t="shared" si="1" ref="I69:I88">SUM(J69:V69)</f>
        <v>0.032</v>
      </c>
      <c r="J69" s="135"/>
      <c r="K69" s="110"/>
      <c r="L69" s="110"/>
      <c r="M69" s="110"/>
      <c r="N69" s="110">
        <v>0.011</v>
      </c>
      <c r="O69" s="110">
        <v>0.006</v>
      </c>
      <c r="P69" s="110"/>
      <c r="Q69" s="110">
        <v>0.015</v>
      </c>
      <c r="R69" s="110"/>
      <c r="S69" s="110"/>
      <c r="T69" s="110"/>
      <c r="U69" s="136"/>
    </row>
    <row r="70" spans="2:21" ht="19.5" customHeight="1" thickBot="1">
      <c r="B70" s="205"/>
      <c r="C70" s="207"/>
      <c r="D70" s="37" t="s">
        <v>6</v>
      </c>
      <c r="E70" s="38">
        <v>4</v>
      </c>
      <c r="F70" s="37" t="s">
        <v>7</v>
      </c>
      <c r="G70" s="37" t="s">
        <v>7</v>
      </c>
      <c r="H70" s="37" t="s">
        <v>7</v>
      </c>
      <c r="I70" s="129">
        <f t="shared" si="1"/>
        <v>0</v>
      </c>
      <c r="J70" s="137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38"/>
    </row>
    <row r="71" spans="2:21" ht="19.5" customHeight="1">
      <c r="B71" s="204">
        <v>15</v>
      </c>
      <c r="C71" s="206" t="s">
        <v>45</v>
      </c>
      <c r="D71" s="33" t="s">
        <v>5</v>
      </c>
      <c r="E71" s="34">
        <v>4</v>
      </c>
      <c r="F71" s="33" t="s">
        <v>7</v>
      </c>
      <c r="G71" s="33" t="s">
        <v>7</v>
      </c>
      <c r="H71" s="33" t="s">
        <v>7</v>
      </c>
      <c r="I71" s="109">
        <f t="shared" si="1"/>
        <v>0</v>
      </c>
      <c r="J71" s="135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36"/>
    </row>
    <row r="72" spans="2:21" ht="19.5" customHeight="1" thickBot="1">
      <c r="B72" s="205"/>
      <c r="C72" s="207"/>
      <c r="D72" s="37" t="s">
        <v>6</v>
      </c>
      <c r="E72" s="38">
        <v>2.5</v>
      </c>
      <c r="F72" s="42">
        <v>0.16</v>
      </c>
      <c r="G72" s="38">
        <f>(H72/E72)*100</f>
        <v>7.111111111111111</v>
      </c>
      <c r="H72" s="43">
        <f>F72/0.9</f>
        <v>0.17777777777777778</v>
      </c>
      <c r="I72" s="129">
        <f t="shared" si="1"/>
        <v>0</v>
      </c>
      <c r="J72" s="137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38"/>
    </row>
    <row r="73" spans="2:21" ht="19.5" customHeight="1">
      <c r="B73" s="204">
        <v>16</v>
      </c>
      <c r="C73" s="206" t="s">
        <v>46</v>
      </c>
      <c r="D73" s="33" t="s">
        <v>5</v>
      </c>
      <c r="E73" s="34">
        <v>10</v>
      </c>
      <c r="F73" s="45">
        <v>0.53</v>
      </c>
      <c r="G73" s="34">
        <f>(H73/E73)*100</f>
        <v>5.888888888888889</v>
      </c>
      <c r="H73" s="35">
        <f>F73/0.9</f>
        <v>0.5888888888888889</v>
      </c>
      <c r="I73" s="109">
        <f t="shared" si="1"/>
        <v>0</v>
      </c>
      <c r="J73" s="135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36"/>
    </row>
    <row r="74" spans="2:21" ht="19.5" customHeight="1" thickBot="1">
      <c r="B74" s="205"/>
      <c r="C74" s="207"/>
      <c r="D74" s="37" t="s">
        <v>6</v>
      </c>
      <c r="E74" s="38">
        <v>10</v>
      </c>
      <c r="F74" s="37" t="s">
        <v>7</v>
      </c>
      <c r="G74" s="37" t="s">
        <v>7</v>
      </c>
      <c r="H74" s="37" t="s">
        <v>7</v>
      </c>
      <c r="I74" s="129">
        <f t="shared" si="1"/>
        <v>0</v>
      </c>
      <c r="J74" s="137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38"/>
    </row>
    <row r="75" spans="2:21" ht="19.5" customHeight="1">
      <c r="B75" s="204">
        <v>17</v>
      </c>
      <c r="C75" s="206" t="s">
        <v>47</v>
      </c>
      <c r="D75" s="33" t="s">
        <v>5</v>
      </c>
      <c r="E75" s="34">
        <v>1.6</v>
      </c>
      <c r="F75" s="33" t="s">
        <v>7</v>
      </c>
      <c r="G75" s="33" t="s">
        <v>7</v>
      </c>
      <c r="H75" s="33" t="s">
        <v>7</v>
      </c>
      <c r="I75" s="109">
        <f t="shared" si="1"/>
        <v>0</v>
      </c>
      <c r="J75" s="135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36"/>
    </row>
    <row r="76" spans="2:21" ht="19.5" customHeight="1" thickBot="1">
      <c r="B76" s="205"/>
      <c r="C76" s="207"/>
      <c r="D76" s="37" t="s">
        <v>6</v>
      </c>
      <c r="E76" s="38">
        <v>1</v>
      </c>
      <c r="F76" s="42">
        <v>0.062</v>
      </c>
      <c r="G76" s="38">
        <f>(H76/E76)*100</f>
        <v>6.888888888888889</v>
      </c>
      <c r="H76" s="43">
        <f>F76/0.9</f>
        <v>0.06888888888888889</v>
      </c>
      <c r="I76" s="129">
        <f t="shared" si="1"/>
        <v>0.05</v>
      </c>
      <c r="J76" s="137"/>
      <c r="K76" s="111"/>
      <c r="L76" s="111"/>
      <c r="M76" s="111"/>
      <c r="N76" s="111"/>
      <c r="O76" s="111"/>
      <c r="P76" s="111"/>
      <c r="Q76" s="111">
        <v>0.05</v>
      </c>
      <c r="R76" s="111"/>
      <c r="S76" s="111"/>
      <c r="T76" s="111"/>
      <c r="U76" s="138"/>
    </row>
    <row r="77" spans="2:21" ht="19.5" customHeight="1">
      <c r="B77" s="204">
        <v>18</v>
      </c>
      <c r="C77" s="206" t="s">
        <v>48</v>
      </c>
      <c r="D77" s="33" t="s">
        <v>5</v>
      </c>
      <c r="E77" s="34">
        <v>2.5</v>
      </c>
      <c r="F77" s="33" t="s">
        <v>7</v>
      </c>
      <c r="G77" s="33" t="s">
        <v>7</v>
      </c>
      <c r="H77" s="33" t="s">
        <v>7</v>
      </c>
      <c r="I77" s="109">
        <f t="shared" si="1"/>
        <v>0</v>
      </c>
      <c r="J77" s="135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36"/>
    </row>
    <row r="78" spans="2:21" ht="19.5" customHeight="1" thickBot="1">
      <c r="B78" s="205"/>
      <c r="C78" s="207"/>
      <c r="D78" s="37" t="s">
        <v>6</v>
      </c>
      <c r="E78" s="38">
        <v>1.6</v>
      </c>
      <c r="F78" s="42">
        <v>0.196</v>
      </c>
      <c r="G78" s="38">
        <f>(H78/E78)*100</f>
        <v>13.61111111111111</v>
      </c>
      <c r="H78" s="43">
        <f>F78/0.9</f>
        <v>0.2177777777777778</v>
      </c>
      <c r="I78" s="129">
        <f t="shared" si="1"/>
        <v>0</v>
      </c>
      <c r="J78" s="137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38"/>
    </row>
    <row r="79" spans="2:21" ht="19.5" customHeight="1">
      <c r="B79" s="204">
        <v>19</v>
      </c>
      <c r="C79" s="206" t="s">
        <v>49</v>
      </c>
      <c r="D79" s="33" t="s">
        <v>5</v>
      </c>
      <c r="E79" s="34">
        <v>2.5</v>
      </c>
      <c r="F79" s="45">
        <v>0.112</v>
      </c>
      <c r="G79" s="34">
        <f>(H79/E79)*100</f>
        <v>4.977777777777778</v>
      </c>
      <c r="H79" s="35">
        <f>F79/0.9</f>
        <v>0.12444444444444444</v>
      </c>
      <c r="I79" s="109">
        <f t="shared" si="1"/>
        <v>0.005</v>
      </c>
      <c r="J79" s="135"/>
      <c r="K79" s="110"/>
      <c r="L79" s="110"/>
      <c r="M79" s="110"/>
      <c r="N79" s="110"/>
      <c r="O79" s="110"/>
      <c r="P79" s="110"/>
      <c r="Q79" s="110">
        <v>0.005</v>
      </c>
      <c r="R79" s="110"/>
      <c r="S79" s="110"/>
      <c r="T79" s="110"/>
      <c r="U79" s="136"/>
    </row>
    <row r="80" spans="2:21" ht="19.5" customHeight="1" thickBot="1">
      <c r="B80" s="205"/>
      <c r="C80" s="207"/>
      <c r="D80" s="37" t="s">
        <v>6</v>
      </c>
      <c r="E80" s="38">
        <v>2.5</v>
      </c>
      <c r="F80" s="37" t="s">
        <v>7</v>
      </c>
      <c r="G80" s="37" t="s">
        <v>7</v>
      </c>
      <c r="H80" s="37" t="s">
        <v>7</v>
      </c>
      <c r="I80" s="129">
        <f t="shared" si="1"/>
        <v>0</v>
      </c>
      <c r="J80" s="137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38"/>
    </row>
    <row r="81" spans="2:21" ht="19.5" customHeight="1">
      <c r="B81" s="204">
        <v>20</v>
      </c>
      <c r="C81" s="206" t="s">
        <v>50</v>
      </c>
      <c r="D81" s="33" t="s">
        <v>5</v>
      </c>
      <c r="E81" s="34">
        <v>1.6</v>
      </c>
      <c r="F81" s="33" t="s">
        <v>7</v>
      </c>
      <c r="G81" s="33" t="s">
        <v>7</v>
      </c>
      <c r="H81" s="33" t="s">
        <v>7</v>
      </c>
      <c r="I81" s="109">
        <f t="shared" si="1"/>
        <v>0</v>
      </c>
      <c r="J81" s="135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36"/>
    </row>
    <row r="82" spans="2:21" ht="19.5" customHeight="1" thickBot="1">
      <c r="B82" s="205"/>
      <c r="C82" s="207"/>
      <c r="D82" s="37" t="s">
        <v>6</v>
      </c>
      <c r="E82" s="38">
        <v>1.6</v>
      </c>
      <c r="F82" s="42">
        <v>0.413</v>
      </c>
      <c r="G82" s="38">
        <f>(H82/E82)*100</f>
        <v>28.680555555555554</v>
      </c>
      <c r="H82" s="43">
        <f>F82/0.9</f>
        <v>0.45888888888888885</v>
      </c>
      <c r="I82" s="129">
        <f t="shared" si="1"/>
        <v>0.060000000000000005</v>
      </c>
      <c r="J82" s="137"/>
      <c r="K82" s="111"/>
      <c r="L82" s="111"/>
      <c r="M82" s="111"/>
      <c r="N82" s="111">
        <v>0.025</v>
      </c>
      <c r="O82" s="111"/>
      <c r="P82" s="111"/>
      <c r="Q82" s="111">
        <v>0.035</v>
      </c>
      <c r="R82" s="111"/>
      <c r="S82" s="111"/>
      <c r="T82" s="111"/>
      <c r="U82" s="138"/>
    </row>
    <row r="83" spans="2:21" ht="19.5" customHeight="1">
      <c r="B83" s="204">
        <v>21</v>
      </c>
      <c r="C83" s="206" t="s">
        <v>51</v>
      </c>
      <c r="D83" s="33" t="s">
        <v>5</v>
      </c>
      <c r="E83" s="34">
        <v>1.6</v>
      </c>
      <c r="F83" s="33" t="s">
        <v>7</v>
      </c>
      <c r="G83" s="33" t="s">
        <v>7</v>
      </c>
      <c r="H83" s="33" t="s">
        <v>7</v>
      </c>
      <c r="I83" s="109">
        <f t="shared" si="1"/>
        <v>0</v>
      </c>
      <c r="J83" s="135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36"/>
    </row>
    <row r="84" spans="2:21" ht="19.5" customHeight="1" thickBot="1">
      <c r="B84" s="205"/>
      <c r="C84" s="207"/>
      <c r="D84" s="37" t="s">
        <v>6</v>
      </c>
      <c r="E84" s="38">
        <v>1.6</v>
      </c>
      <c r="F84" s="42">
        <v>0.22</v>
      </c>
      <c r="G84" s="38">
        <f>(H84/E84)*100</f>
        <v>15.277777777777777</v>
      </c>
      <c r="H84" s="43">
        <f>F84/0.9</f>
        <v>0.24444444444444444</v>
      </c>
      <c r="I84" s="129">
        <f t="shared" si="1"/>
        <v>0</v>
      </c>
      <c r="J84" s="137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38"/>
    </row>
    <row r="85" spans="2:21" ht="19.5" customHeight="1">
      <c r="B85" s="204">
        <v>22</v>
      </c>
      <c r="C85" s="206" t="s">
        <v>52</v>
      </c>
      <c r="D85" s="33" t="s">
        <v>5</v>
      </c>
      <c r="E85" s="34">
        <v>1.6</v>
      </c>
      <c r="F85" s="33" t="s">
        <v>7</v>
      </c>
      <c r="G85" s="33" t="s">
        <v>7</v>
      </c>
      <c r="H85" s="33" t="s">
        <v>7</v>
      </c>
      <c r="I85" s="109">
        <f t="shared" si="1"/>
        <v>0</v>
      </c>
      <c r="J85" s="135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36"/>
    </row>
    <row r="86" spans="2:21" ht="19.5" customHeight="1" thickBot="1">
      <c r="B86" s="205"/>
      <c r="C86" s="207"/>
      <c r="D86" s="37" t="s">
        <v>6</v>
      </c>
      <c r="E86" s="38">
        <v>1.6</v>
      </c>
      <c r="F86" s="42">
        <v>0.144</v>
      </c>
      <c r="G86" s="38">
        <f>(H86/E86)*100</f>
        <v>9.999999999999998</v>
      </c>
      <c r="H86" s="43">
        <f>F86/0.9</f>
        <v>0.15999999999999998</v>
      </c>
      <c r="I86" s="129">
        <f t="shared" si="1"/>
        <v>0.015</v>
      </c>
      <c r="J86" s="137"/>
      <c r="K86" s="111"/>
      <c r="L86" s="111"/>
      <c r="M86" s="111"/>
      <c r="N86" s="111"/>
      <c r="O86" s="111"/>
      <c r="P86" s="111"/>
      <c r="Q86" s="111">
        <v>0.015</v>
      </c>
      <c r="R86" s="111"/>
      <c r="S86" s="111"/>
      <c r="T86" s="111"/>
      <c r="U86" s="138"/>
    </row>
    <row r="87" spans="2:21" ht="19.5" customHeight="1">
      <c r="B87" s="215">
        <v>23</v>
      </c>
      <c r="C87" s="216" t="s">
        <v>53</v>
      </c>
      <c r="D87" s="14" t="s">
        <v>5</v>
      </c>
      <c r="E87" s="15">
        <v>4</v>
      </c>
      <c r="F87" s="14" t="s">
        <v>7</v>
      </c>
      <c r="G87" s="14" t="s">
        <v>7</v>
      </c>
      <c r="H87" s="14" t="s">
        <v>7</v>
      </c>
      <c r="I87" s="130">
        <f t="shared" si="1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</row>
    <row r="88" spans="2:21" ht="19.5" customHeight="1" thickBot="1">
      <c r="B88" s="205"/>
      <c r="C88" s="217"/>
      <c r="D88" s="16" t="s">
        <v>6</v>
      </c>
      <c r="E88" s="17">
        <v>4</v>
      </c>
      <c r="F88" s="19">
        <v>0.23</v>
      </c>
      <c r="G88" s="38">
        <f>(H88/E88)*100</f>
        <v>6.388888888888888</v>
      </c>
      <c r="H88" s="18">
        <f>F88/0.9</f>
        <v>0.25555555555555554</v>
      </c>
      <c r="I88" s="161">
        <f t="shared" si="1"/>
        <v>0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</row>
    <row r="89" spans="2:21" ht="27.75" customHeight="1" thickBot="1">
      <c r="B89" s="66"/>
      <c r="C89" s="82"/>
      <c r="D89" s="82"/>
      <c r="E89" s="112" t="s">
        <v>54</v>
      </c>
      <c r="F89" s="82"/>
      <c r="G89" s="82"/>
      <c r="H89" s="82"/>
      <c r="I89" s="82"/>
      <c r="J89" s="133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134"/>
    </row>
    <row r="90" spans="2:21" ht="19.5" customHeight="1">
      <c r="B90" s="210">
        <v>1</v>
      </c>
      <c r="C90" s="208" t="s">
        <v>55</v>
      </c>
      <c r="D90" s="33" t="s">
        <v>5</v>
      </c>
      <c r="E90" s="34">
        <v>10</v>
      </c>
      <c r="F90" s="45">
        <v>8.947</v>
      </c>
      <c r="G90" s="34">
        <f>(H90/E90)*100</f>
        <v>99.41111111111111</v>
      </c>
      <c r="H90" s="35">
        <f>F90/0.9</f>
        <v>9.94111111111111</v>
      </c>
      <c r="I90" s="109">
        <f aca="true" t="shared" si="2" ref="I90:I125">SUM(J90:V90)</f>
        <v>4.631</v>
      </c>
      <c r="J90" s="135"/>
      <c r="K90" s="110"/>
      <c r="L90" s="110"/>
      <c r="M90" s="110">
        <v>2.015</v>
      </c>
      <c r="N90" s="110">
        <v>0.2</v>
      </c>
      <c r="O90" s="110">
        <v>0.667</v>
      </c>
      <c r="P90" s="110"/>
      <c r="Q90" s="110">
        <v>0.584</v>
      </c>
      <c r="R90" s="110">
        <v>1.165</v>
      </c>
      <c r="S90" s="110"/>
      <c r="T90" s="110"/>
      <c r="U90" s="136"/>
    </row>
    <row r="91" spans="2:21" ht="19.5" customHeight="1" thickBot="1">
      <c r="B91" s="211"/>
      <c r="C91" s="209"/>
      <c r="D91" s="37" t="s">
        <v>6</v>
      </c>
      <c r="E91" s="38">
        <v>10</v>
      </c>
      <c r="F91" s="42">
        <v>7.953</v>
      </c>
      <c r="G91" s="38">
        <f>(H91/E91)*100</f>
        <v>88.36666666666666</v>
      </c>
      <c r="H91" s="43">
        <f>F91/0.9</f>
        <v>8.836666666666666</v>
      </c>
      <c r="I91" s="129">
        <f t="shared" si="2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</row>
    <row r="92" spans="2:21" ht="19.5" customHeight="1">
      <c r="B92" s="210">
        <v>2</v>
      </c>
      <c r="C92" s="208" t="s">
        <v>56</v>
      </c>
      <c r="D92" s="33" t="s">
        <v>5</v>
      </c>
      <c r="E92" s="34">
        <v>16</v>
      </c>
      <c r="F92" s="45">
        <v>8.89</v>
      </c>
      <c r="G92" s="34">
        <f>(H92/E92)*100</f>
        <v>50.00625000000001</v>
      </c>
      <c r="H92" s="35">
        <f>F92*0.9</f>
        <v>8.001000000000001</v>
      </c>
      <c r="I92" s="109">
        <f t="shared" si="2"/>
        <v>3.162</v>
      </c>
      <c r="J92" s="135"/>
      <c r="K92" s="110"/>
      <c r="L92" s="110"/>
      <c r="M92" s="110"/>
      <c r="N92" s="110">
        <v>0.4</v>
      </c>
      <c r="O92" s="110">
        <v>0.055</v>
      </c>
      <c r="P92" s="110"/>
      <c r="Q92" s="110">
        <v>0.857</v>
      </c>
      <c r="R92" s="110">
        <v>1.85</v>
      </c>
      <c r="S92" s="110"/>
      <c r="T92" s="110"/>
      <c r="U92" s="136"/>
    </row>
    <row r="93" spans="2:21" ht="19.5" customHeight="1" thickBot="1">
      <c r="B93" s="211"/>
      <c r="C93" s="209"/>
      <c r="D93" s="37" t="s">
        <v>6</v>
      </c>
      <c r="E93" s="38">
        <v>16</v>
      </c>
      <c r="F93" s="42">
        <v>11.72</v>
      </c>
      <c r="G93" s="38">
        <f>(H93/E93)*100</f>
        <v>81.38888888888889</v>
      </c>
      <c r="H93" s="43">
        <f>F93/0.9</f>
        <v>13.022222222222222</v>
      </c>
      <c r="I93" s="129">
        <f t="shared" si="2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</row>
    <row r="94" spans="2:21" ht="19.5" customHeight="1">
      <c r="B94" s="210">
        <v>3</v>
      </c>
      <c r="C94" s="208" t="s">
        <v>57</v>
      </c>
      <c r="D94" s="33" t="s">
        <v>6</v>
      </c>
      <c r="E94" s="34">
        <v>10</v>
      </c>
      <c r="F94" s="14" t="s">
        <v>7</v>
      </c>
      <c r="G94" s="14" t="s">
        <v>7</v>
      </c>
      <c r="H94" s="14" t="s">
        <v>7</v>
      </c>
      <c r="I94" s="109">
        <f t="shared" si="2"/>
        <v>0</v>
      </c>
      <c r="J94" s="135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36"/>
    </row>
    <row r="95" spans="2:21" ht="19.5" customHeight="1" thickBot="1">
      <c r="B95" s="211"/>
      <c r="C95" s="209"/>
      <c r="D95" s="37" t="s">
        <v>33</v>
      </c>
      <c r="E95" s="38">
        <v>1</v>
      </c>
      <c r="F95" s="42">
        <v>0.097</v>
      </c>
      <c r="G95" s="38">
        <f>(H95/E95)*100</f>
        <v>10.777777777777779</v>
      </c>
      <c r="H95" s="43">
        <f>F95/0.9</f>
        <v>0.10777777777777778</v>
      </c>
      <c r="I95" s="129">
        <f t="shared" si="2"/>
        <v>0</v>
      </c>
      <c r="J95" s="137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38"/>
    </row>
    <row r="96" spans="2:21" ht="19.5" customHeight="1">
      <c r="B96" s="210">
        <v>4</v>
      </c>
      <c r="C96" s="208" t="s">
        <v>58</v>
      </c>
      <c r="D96" s="33" t="s">
        <v>5</v>
      </c>
      <c r="E96" s="34">
        <v>4</v>
      </c>
      <c r="F96" s="45">
        <v>3.415</v>
      </c>
      <c r="G96" s="34">
        <f>(H96/E96)*100</f>
        <v>94.86111111111111</v>
      </c>
      <c r="H96" s="35">
        <f>F96/0.9</f>
        <v>3.7944444444444443</v>
      </c>
      <c r="I96" s="109">
        <f t="shared" si="2"/>
        <v>0.02</v>
      </c>
      <c r="J96" s="135"/>
      <c r="K96" s="110"/>
      <c r="L96" s="110"/>
      <c r="M96" s="110">
        <v>0.02</v>
      </c>
      <c r="N96" s="110"/>
      <c r="O96" s="110"/>
      <c r="P96" s="110"/>
      <c r="Q96" s="110"/>
      <c r="R96" s="110"/>
      <c r="S96" s="110"/>
      <c r="T96" s="110"/>
      <c r="U96" s="136"/>
    </row>
    <row r="97" spans="2:21" ht="19.5" customHeight="1" thickBot="1">
      <c r="B97" s="211"/>
      <c r="C97" s="209"/>
      <c r="D97" s="37" t="s">
        <v>6</v>
      </c>
      <c r="E97" s="38">
        <v>4</v>
      </c>
      <c r="F97" s="42" t="s">
        <v>7</v>
      </c>
      <c r="G97" s="38" t="s">
        <v>7</v>
      </c>
      <c r="H97" s="43" t="s">
        <v>7</v>
      </c>
      <c r="I97" s="129">
        <f t="shared" si="2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</row>
    <row r="98" spans="2:21" ht="19.5" customHeight="1">
      <c r="B98" s="210">
        <v>5</v>
      </c>
      <c r="C98" s="208" t="s">
        <v>59</v>
      </c>
      <c r="D98" s="33" t="s">
        <v>5</v>
      </c>
      <c r="E98" s="34">
        <v>2.5</v>
      </c>
      <c r="F98" s="45">
        <v>0.274</v>
      </c>
      <c r="G98" s="34">
        <f>(H98/E98)*100</f>
        <v>12.177777777777779</v>
      </c>
      <c r="H98" s="35">
        <f>F98/0.9</f>
        <v>0.30444444444444446</v>
      </c>
      <c r="I98" s="109">
        <f t="shared" si="2"/>
        <v>0.01</v>
      </c>
      <c r="J98" s="135"/>
      <c r="K98" s="110"/>
      <c r="L98" s="110"/>
      <c r="M98" s="110"/>
      <c r="N98" s="110"/>
      <c r="O98" s="110"/>
      <c r="P98" s="110"/>
      <c r="Q98" s="110">
        <v>0.01</v>
      </c>
      <c r="R98" s="110"/>
      <c r="S98" s="110"/>
      <c r="T98" s="110"/>
      <c r="U98" s="136"/>
    </row>
    <row r="99" spans="2:21" ht="19.5" customHeight="1" thickBot="1">
      <c r="B99" s="211"/>
      <c r="C99" s="209"/>
      <c r="D99" s="37" t="s">
        <v>6</v>
      </c>
      <c r="E99" s="38">
        <v>2.5</v>
      </c>
      <c r="F99" s="42" t="s">
        <v>7</v>
      </c>
      <c r="G99" s="38" t="s">
        <v>7</v>
      </c>
      <c r="H99" s="43" t="s">
        <v>7</v>
      </c>
      <c r="I99" s="129">
        <f t="shared" si="2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</row>
    <row r="100" spans="2:21" ht="19.5" customHeight="1">
      <c r="B100" s="210">
        <v>6</v>
      </c>
      <c r="C100" s="208" t="s">
        <v>60</v>
      </c>
      <c r="D100" s="33" t="s">
        <v>5</v>
      </c>
      <c r="E100" s="34">
        <v>1.6</v>
      </c>
      <c r="F100" s="45" t="s">
        <v>7</v>
      </c>
      <c r="G100" s="34" t="s">
        <v>7</v>
      </c>
      <c r="H100" s="35" t="s">
        <v>7</v>
      </c>
      <c r="I100" s="109">
        <f t="shared" si="2"/>
        <v>0</v>
      </c>
      <c r="J100" s="135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36"/>
    </row>
    <row r="101" spans="2:21" ht="19.5" customHeight="1" thickBot="1">
      <c r="B101" s="211"/>
      <c r="C101" s="209"/>
      <c r="D101" s="37" t="s">
        <v>6</v>
      </c>
      <c r="E101" s="38">
        <v>1.6</v>
      </c>
      <c r="F101" s="42">
        <v>0.158</v>
      </c>
      <c r="G101" s="38">
        <f>(H101/E101)*100</f>
        <v>10.972222222222221</v>
      </c>
      <c r="H101" s="43">
        <f>F101/0.9</f>
        <v>0.17555555555555555</v>
      </c>
      <c r="I101" s="129">
        <f t="shared" si="2"/>
        <v>0.01</v>
      </c>
      <c r="J101" s="137"/>
      <c r="K101" s="111"/>
      <c r="L101" s="111"/>
      <c r="M101" s="111"/>
      <c r="N101" s="111"/>
      <c r="O101" s="111"/>
      <c r="P101" s="111"/>
      <c r="Q101" s="111">
        <v>0.01</v>
      </c>
      <c r="R101" s="111"/>
      <c r="S101" s="111"/>
      <c r="T101" s="111"/>
      <c r="U101" s="138"/>
    </row>
    <row r="102" spans="2:21" ht="19.5" customHeight="1">
      <c r="B102" s="210">
        <v>7</v>
      </c>
      <c r="C102" s="208" t="s">
        <v>61</v>
      </c>
      <c r="D102" s="33" t="s">
        <v>5</v>
      </c>
      <c r="E102" s="34">
        <v>2.5</v>
      </c>
      <c r="F102" s="45">
        <v>2.214</v>
      </c>
      <c r="G102" s="34">
        <f>(H102/E102)*100</f>
        <v>98.4</v>
      </c>
      <c r="H102" s="35">
        <f>F102/0.9</f>
        <v>2.46</v>
      </c>
      <c r="I102" s="109">
        <f t="shared" si="2"/>
        <v>0.774</v>
      </c>
      <c r="J102" s="135"/>
      <c r="K102" s="110"/>
      <c r="L102" s="110"/>
      <c r="M102" s="110">
        <v>0.005</v>
      </c>
      <c r="N102" s="110"/>
      <c r="O102" s="110">
        <v>0.005</v>
      </c>
      <c r="P102" s="110"/>
      <c r="Q102" s="110">
        <v>0.095</v>
      </c>
      <c r="R102" s="110">
        <v>0.669</v>
      </c>
      <c r="S102" s="110"/>
      <c r="T102" s="110"/>
      <c r="U102" s="136"/>
    </row>
    <row r="103" spans="2:21" ht="19.5" customHeight="1" thickBot="1">
      <c r="B103" s="211"/>
      <c r="C103" s="209"/>
      <c r="D103" s="37" t="s">
        <v>6</v>
      </c>
      <c r="E103" s="38">
        <v>4</v>
      </c>
      <c r="F103" s="42">
        <v>2.1</v>
      </c>
      <c r="G103" s="38">
        <f>(H103/E103)*100</f>
        <v>58.333333333333336</v>
      </c>
      <c r="H103" s="43">
        <f>F103/0.9</f>
        <v>2.3333333333333335</v>
      </c>
      <c r="I103" s="129">
        <f t="shared" si="2"/>
        <v>0</v>
      </c>
      <c r="J103" s="137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38"/>
    </row>
    <row r="104" spans="2:21" ht="19.5" customHeight="1">
      <c r="B104" s="210">
        <v>8</v>
      </c>
      <c r="C104" s="208" t="s">
        <v>62</v>
      </c>
      <c r="D104" s="33" t="s">
        <v>5</v>
      </c>
      <c r="E104" s="34">
        <v>2.5</v>
      </c>
      <c r="F104" s="45" t="s">
        <v>7</v>
      </c>
      <c r="G104" s="34" t="s">
        <v>7</v>
      </c>
      <c r="H104" s="35" t="s">
        <v>7</v>
      </c>
      <c r="I104" s="109">
        <f t="shared" si="2"/>
        <v>0</v>
      </c>
      <c r="J104" s="135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36"/>
    </row>
    <row r="105" spans="2:21" ht="19.5" customHeight="1" thickBot="1">
      <c r="B105" s="211"/>
      <c r="C105" s="209"/>
      <c r="D105" s="37" t="s">
        <v>6</v>
      </c>
      <c r="E105" s="38">
        <v>2.5</v>
      </c>
      <c r="F105" s="42">
        <v>0.363</v>
      </c>
      <c r="G105" s="38">
        <f>(H105/E105)*100</f>
        <v>16.133333333333333</v>
      </c>
      <c r="H105" s="43">
        <f>F105/0.9</f>
        <v>0.4033333333333333</v>
      </c>
      <c r="I105" s="129">
        <f t="shared" si="2"/>
        <v>0.005</v>
      </c>
      <c r="J105" s="137"/>
      <c r="K105" s="111"/>
      <c r="L105" s="111"/>
      <c r="M105" s="111"/>
      <c r="N105" s="111"/>
      <c r="O105" s="111"/>
      <c r="P105" s="111"/>
      <c r="Q105" s="111">
        <v>0.005</v>
      </c>
      <c r="R105" s="111"/>
      <c r="S105" s="111"/>
      <c r="T105" s="111"/>
      <c r="U105" s="138"/>
    </row>
    <row r="106" spans="2:21" ht="19.5" customHeight="1">
      <c r="B106" s="210">
        <v>9</v>
      </c>
      <c r="C106" s="208" t="s">
        <v>63</v>
      </c>
      <c r="D106" s="33" t="s">
        <v>5</v>
      </c>
      <c r="E106" s="34">
        <v>4</v>
      </c>
      <c r="F106" s="45">
        <v>1.11</v>
      </c>
      <c r="G106" s="34">
        <f>(H106/E106)*100</f>
        <v>30.833333333333336</v>
      </c>
      <c r="H106" s="35">
        <f>F106/0.9</f>
        <v>1.2333333333333334</v>
      </c>
      <c r="I106" s="109">
        <f t="shared" si="2"/>
        <v>0.545</v>
      </c>
      <c r="J106" s="135"/>
      <c r="K106" s="110"/>
      <c r="L106" s="110"/>
      <c r="M106" s="110"/>
      <c r="N106" s="110">
        <v>0.07</v>
      </c>
      <c r="O106" s="110">
        <v>0.47</v>
      </c>
      <c r="P106" s="110"/>
      <c r="Q106" s="110">
        <v>0.005</v>
      </c>
      <c r="R106" s="110"/>
      <c r="S106" s="110"/>
      <c r="T106" s="110"/>
      <c r="U106" s="136"/>
    </row>
    <row r="107" spans="2:21" ht="19.5" customHeight="1" thickBot="1">
      <c r="B107" s="211"/>
      <c r="C107" s="209"/>
      <c r="D107" s="37" t="s">
        <v>6</v>
      </c>
      <c r="E107" s="38">
        <v>4</v>
      </c>
      <c r="F107" s="42">
        <v>0.89</v>
      </c>
      <c r="G107" s="38">
        <f>(H107/E107)*100</f>
        <v>24.72222222222222</v>
      </c>
      <c r="H107" s="43">
        <f>F107/0.9</f>
        <v>0.9888888888888889</v>
      </c>
      <c r="I107" s="129">
        <f t="shared" si="2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</row>
    <row r="108" spans="2:21" ht="19.5" customHeight="1">
      <c r="B108" s="210">
        <v>10</v>
      </c>
      <c r="C108" s="208" t="s">
        <v>64</v>
      </c>
      <c r="D108" s="33" t="s">
        <v>5</v>
      </c>
      <c r="E108" s="34">
        <v>4</v>
      </c>
      <c r="F108" s="45" t="s">
        <v>7</v>
      </c>
      <c r="G108" s="34" t="s">
        <v>7</v>
      </c>
      <c r="H108" s="35" t="s">
        <v>7</v>
      </c>
      <c r="I108" s="109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</row>
    <row r="109" spans="2:21" ht="19.5" customHeight="1" thickBot="1">
      <c r="B109" s="211"/>
      <c r="C109" s="209"/>
      <c r="D109" s="37" t="s">
        <v>6</v>
      </c>
      <c r="E109" s="38">
        <v>1.6</v>
      </c>
      <c r="F109" s="42" t="s">
        <v>7</v>
      </c>
      <c r="G109" s="38" t="s">
        <v>7</v>
      </c>
      <c r="H109" s="43" t="s">
        <v>7</v>
      </c>
      <c r="I109" s="12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</row>
    <row r="110" spans="2:21" ht="19.5" customHeight="1">
      <c r="B110" s="210">
        <v>11</v>
      </c>
      <c r="C110" s="208" t="s">
        <v>65</v>
      </c>
      <c r="D110" s="33" t="s">
        <v>5</v>
      </c>
      <c r="E110" s="34">
        <v>2.5</v>
      </c>
      <c r="F110" s="45">
        <v>0.523</v>
      </c>
      <c r="G110" s="34">
        <f>(H110/E110)*100</f>
        <v>23.244444444444447</v>
      </c>
      <c r="H110" s="35">
        <f>F110/0.9</f>
        <v>0.5811111111111111</v>
      </c>
      <c r="I110" s="109">
        <f t="shared" si="2"/>
        <v>0.444</v>
      </c>
      <c r="J110" s="135"/>
      <c r="K110" s="110"/>
      <c r="L110" s="110"/>
      <c r="M110" s="110"/>
      <c r="N110" s="110"/>
      <c r="O110" s="110">
        <v>0.444</v>
      </c>
      <c r="P110" s="110"/>
      <c r="Q110" s="110"/>
      <c r="R110" s="110"/>
      <c r="S110" s="110"/>
      <c r="T110" s="110"/>
      <c r="U110" s="136"/>
    </row>
    <row r="111" spans="2:21" ht="19.5" customHeight="1" thickBot="1">
      <c r="B111" s="211"/>
      <c r="C111" s="209"/>
      <c r="D111" s="37" t="s">
        <v>6</v>
      </c>
      <c r="E111" s="38">
        <v>2.5</v>
      </c>
      <c r="F111" s="42" t="s">
        <v>7</v>
      </c>
      <c r="G111" s="38" t="s">
        <v>7</v>
      </c>
      <c r="H111" s="43" t="s">
        <v>7</v>
      </c>
      <c r="I111" s="129">
        <f t="shared" si="2"/>
        <v>0</v>
      </c>
      <c r="J111" s="137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38"/>
    </row>
    <row r="112" spans="2:21" ht="19.5" customHeight="1">
      <c r="B112" s="210">
        <v>12</v>
      </c>
      <c r="C112" s="208" t="s">
        <v>66</v>
      </c>
      <c r="D112" s="33" t="s">
        <v>5</v>
      </c>
      <c r="E112" s="34">
        <v>1.8</v>
      </c>
      <c r="F112" s="45" t="s">
        <v>7</v>
      </c>
      <c r="G112" s="34" t="s">
        <v>7</v>
      </c>
      <c r="H112" s="35" t="s">
        <v>7</v>
      </c>
      <c r="I112" s="109">
        <f t="shared" si="2"/>
        <v>0</v>
      </c>
      <c r="J112" s="135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36"/>
    </row>
    <row r="113" spans="2:21" ht="19.5" customHeight="1" thickBot="1">
      <c r="B113" s="211"/>
      <c r="C113" s="209"/>
      <c r="D113" s="37" t="s">
        <v>6</v>
      </c>
      <c r="E113" s="38">
        <v>1.8</v>
      </c>
      <c r="F113" s="42">
        <v>0.641</v>
      </c>
      <c r="G113" s="38">
        <f>(H113/E113)*100</f>
        <v>39.5679012345679</v>
      </c>
      <c r="H113" s="43">
        <f>F113/0.9</f>
        <v>0.7122222222222222</v>
      </c>
      <c r="I113" s="129">
        <f t="shared" si="2"/>
        <v>0.027</v>
      </c>
      <c r="J113" s="137"/>
      <c r="K113" s="111"/>
      <c r="L113" s="111"/>
      <c r="M113" s="111"/>
      <c r="N113" s="111"/>
      <c r="O113" s="111"/>
      <c r="P113" s="111"/>
      <c r="Q113" s="111">
        <v>0.007</v>
      </c>
      <c r="R113" s="111">
        <v>0.02</v>
      </c>
      <c r="S113" s="111"/>
      <c r="T113" s="111"/>
      <c r="U113" s="138"/>
    </row>
    <row r="114" spans="2:21" ht="19.5" customHeight="1">
      <c r="B114" s="210">
        <v>13</v>
      </c>
      <c r="C114" s="208" t="s">
        <v>67</v>
      </c>
      <c r="D114" s="33" t="s">
        <v>5</v>
      </c>
      <c r="E114" s="34">
        <v>2.5</v>
      </c>
      <c r="F114" s="45" t="s">
        <v>7</v>
      </c>
      <c r="G114" s="34" t="s">
        <v>7</v>
      </c>
      <c r="H114" s="35" t="s">
        <v>7</v>
      </c>
      <c r="I114" s="109">
        <f t="shared" si="2"/>
        <v>0</v>
      </c>
      <c r="J114" s="135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36"/>
    </row>
    <row r="115" spans="2:21" ht="19.5" customHeight="1" thickBot="1">
      <c r="B115" s="211"/>
      <c r="C115" s="209"/>
      <c r="D115" s="37" t="s">
        <v>6</v>
      </c>
      <c r="E115" s="38">
        <v>1.6</v>
      </c>
      <c r="F115" s="42">
        <v>0.76</v>
      </c>
      <c r="G115" s="38">
        <f>(H115/E115)*100</f>
        <v>52.77777777777778</v>
      </c>
      <c r="H115" s="43">
        <f>F115/0.9</f>
        <v>0.8444444444444444</v>
      </c>
      <c r="I115" s="129">
        <f t="shared" si="2"/>
        <v>1.3199999999999998</v>
      </c>
      <c r="J115" s="137"/>
      <c r="K115" s="111"/>
      <c r="L115" s="111"/>
      <c r="M115" s="111"/>
      <c r="N115" s="111"/>
      <c r="O115" s="111"/>
      <c r="P115" s="111"/>
      <c r="Q115" s="111">
        <v>0.12</v>
      </c>
      <c r="R115" s="111">
        <v>1.2</v>
      </c>
      <c r="S115" s="111"/>
      <c r="T115" s="111"/>
      <c r="U115" s="138"/>
    </row>
    <row r="116" spans="2:21" ht="19.5" customHeight="1">
      <c r="B116" s="210">
        <v>14</v>
      </c>
      <c r="C116" s="208" t="s">
        <v>68</v>
      </c>
      <c r="D116" s="33" t="s">
        <v>5</v>
      </c>
      <c r="E116" s="34">
        <v>1.8</v>
      </c>
      <c r="F116" s="45" t="s">
        <v>7</v>
      </c>
      <c r="G116" s="34" t="s">
        <v>7</v>
      </c>
      <c r="H116" s="35" t="s">
        <v>7</v>
      </c>
      <c r="I116" s="109">
        <f t="shared" si="2"/>
        <v>0</v>
      </c>
      <c r="J116" s="135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36"/>
    </row>
    <row r="117" spans="2:21" ht="19.5" customHeight="1" thickBot="1">
      <c r="B117" s="211"/>
      <c r="C117" s="209"/>
      <c r="D117" s="37" t="s">
        <v>6</v>
      </c>
      <c r="E117" s="38">
        <v>1.6</v>
      </c>
      <c r="F117" s="42">
        <v>0.194</v>
      </c>
      <c r="G117" s="38">
        <f>(H117/E117)*100</f>
        <v>13.472222222222221</v>
      </c>
      <c r="H117" s="43">
        <f>F117/0.9</f>
        <v>0.21555555555555556</v>
      </c>
      <c r="I117" s="129">
        <f t="shared" si="2"/>
        <v>0</v>
      </c>
      <c r="J117" s="137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38"/>
    </row>
    <row r="118" spans="2:21" ht="19.5" customHeight="1">
      <c r="B118" s="210">
        <v>15</v>
      </c>
      <c r="C118" s="208" t="s">
        <v>69</v>
      </c>
      <c r="D118" s="33" t="s">
        <v>5</v>
      </c>
      <c r="E118" s="34">
        <v>1</v>
      </c>
      <c r="F118" s="45">
        <v>0.081</v>
      </c>
      <c r="G118" s="34">
        <f>(H118/E118)*100</f>
        <v>9</v>
      </c>
      <c r="H118" s="35">
        <f>F118/0.9</f>
        <v>0.09</v>
      </c>
      <c r="I118" s="109">
        <f t="shared" si="2"/>
        <v>0</v>
      </c>
      <c r="J118" s="135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36"/>
    </row>
    <row r="119" spans="2:21" ht="19.5" customHeight="1" thickBot="1">
      <c r="B119" s="211"/>
      <c r="C119" s="209"/>
      <c r="D119" s="37" t="s">
        <v>6</v>
      </c>
      <c r="E119" s="38">
        <v>2.5</v>
      </c>
      <c r="F119" s="42" t="s">
        <v>7</v>
      </c>
      <c r="G119" s="38" t="s">
        <v>7</v>
      </c>
      <c r="H119" s="43" t="s">
        <v>7</v>
      </c>
      <c r="I119" s="129">
        <f t="shared" si="2"/>
        <v>0</v>
      </c>
      <c r="J119" s="137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38"/>
    </row>
    <row r="120" spans="2:21" ht="19.5" customHeight="1">
      <c r="B120" s="210">
        <v>16</v>
      </c>
      <c r="C120" s="208" t="s">
        <v>70</v>
      </c>
      <c r="D120" s="33" t="s">
        <v>5</v>
      </c>
      <c r="E120" s="34">
        <v>1.6</v>
      </c>
      <c r="F120" s="45">
        <v>0.136</v>
      </c>
      <c r="G120" s="34">
        <f>(H120/E120)*100</f>
        <v>9.444444444444445</v>
      </c>
      <c r="H120" s="35">
        <f>F120/0.9</f>
        <v>0.1511111111111111</v>
      </c>
      <c r="I120" s="109">
        <f t="shared" si="2"/>
        <v>0</v>
      </c>
      <c r="J120" s="135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36"/>
    </row>
    <row r="121" spans="2:21" ht="19.5" customHeight="1" thickBot="1">
      <c r="B121" s="211"/>
      <c r="C121" s="209"/>
      <c r="D121" s="37" t="s">
        <v>6</v>
      </c>
      <c r="E121" s="38">
        <v>2.5</v>
      </c>
      <c r="F121" s="42" t="s">
        <v>7</v>
      </c>
      <c r="G121" s="38" t="s">
        <v>7</v>
      </c>
      <c r="H121" s="43" t="s">
        <v>7</v>
      </c>
      <c r="I121" s="129">
        <f t="shared" si="2"/>
        <v>0</v>
      </c>
      <c r="J121" s="137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38"/>
    </row>
    <row r="122" spans="2:21" ht="19.5" customHeight="1">
      <c r="B122" s="210">
        <v>17</v>
      </c>
      <c r="C122" s="208" t="s">
        <v>71</v>
      </c>
      <c r="D122" s="33" t="s">
        <v>5</v>
      </c>
      <c r="E122" s="34">
        <v>1.8</v>
      </c>
      <c r="F122" s="45" t="s">
        <v>7</v>
      </c>
      <c r="G122" s="34" t="s">
        <v>7</v>
      </c>
      <c r="H122" s="35" t="s">
        <v>7</v>
      </c>
      <c r="I122" s="109">
        <f t="shared" si="2"/>
        <v>0</v>
      </c>
      <c r="J122" s="135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36"/>
    </row>
    <row r="123" spans="2:21" ht="19.5" customHeight="1" thickBot="1">
      <c r="B123" s="211"/>
      <c r="C123" s="209"/>
      <c r="D123" s="37" t="s">
        <v>6</v>
      </c>
      <c r="E123" s="38">
        <v>1.6</v>
      </c>
      <c r="F123" s="42">
        <v>1.381</v>
      </c>
      <c r="G123" s="38">
        <f>(H123/E123)*100</f>
        <v>95.90277777777779</v>
      </c>
      <c r="H123" s="43">
        <f>F123/0.9</f>
        <v>1.5344444444444445</v>
      </c>
      <c r="I123" s="129">
        <f t="shared" si="2"/>
        <v>0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38"/>
    </row>
    <row r="124" spans="2:21" ht="19.5" customHeight="1">
      <c r="B124" s="210">
        <v>18</v>
      </c>
      <c r="C124" s="208" t="s">
        <v>72</v>
      </c>
      <c r="D124" s="33" t="s">
        <v>5</v>
      </c>
      <c r="E124" s="34">
        <v>1</v>
      </c>
      <c r="F124" s="45">
        <v>0.127</v>
      </c>
      <c r="G124" s="34">
        <f>(H124/E124)*100</f>
        <v>14.11111111111111</v>
      </c>
      <c r="H124" s="35">
        <f>F124/0.9</f>
        <v>0.1411111111111111</v>
      </c>
      <c r="I124" s="109">
        <f t="shared" si="2"/>
        <v>0</v>
      </c>
      <c r="J124" s="135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36"/>
    </row>
    <row r="125" spans="2:21" ht="19.5" customHeight="1" thickBot="1">
      <c r="B125" s="211"/>
      <c r="C125" s="209"/>
      <c r="D125" s="37" t="s">
        <v>6</v>
      </c>
      <c r="E125" s="38">
        <v>2.5</v>
      </c>
      <c r="F125" s="42" t="s">
        <v>7</v>
      </c>
      <c r="G125" s="38" t="s">
        <v>7</v>
      </c>
      <c r="H125" s="43" t="s">
        <v>7</v>
      </c>
      <c r="I125" s="129">
        <f t="shared" si="2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</row>
    <row r="126" spans="2:21" ht="27.75" customHeight="1" thickBot="1">
      <c r="B126" s="66"/>
      <c r="C126" s="82"/>
      <c r="D126" s="82"/>
      <c r="E126" s="112" t="s">
        <v>73</v>
      </c>
      <c r="F126" s="82"/>
      <c r="G126" s="82"/>
      <c r="H126" s="82"/>
      <c r="I126" s="82"/>
      <c r="J126" s="133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134"/>
    </row>
    <row r="127" spans="2:21" ht="19.5" customHeight="1">
      <c r="B127" s="210">
        <v>1</v>
      </c>
      <c r="C127" s="208" t="s">
        <v>74</v>
      </c>
      <c r="D127" s="33" t="s">
        <v>5</v>
      </c>
      <c r="E127" s="34">
        <v>10</v>
      </c>
      <c r="F127" s="45">
        <v>0.657</v>
      </c>
      <c r="G127" s="34">
        <f>(H127/E127)*100</f>
        <v>7.3</v>
      </c>
      <c r="H127" s="35">
        <f>F127/0.9</f>
        <v>0.73</v>
      </c>
      <c r="I127" s="109">
        <f aca="true" t="shared" si="3" ref="I127:I143">SUM(J127:V127)</f>
        <v>0.013</v>
      </c>
      <c r="J127" s="135"/>
      <c r="K127" s="110"/>
      <c r="L127" s="110"/>
      <c r="M127" s="110"/>
      <c r="N127" s="110">
        <v>0.013</v>
      </c>
      <c r="O127" s="110"/>
      <c r="P127" s="110"/>
      <c r="Q127" s="110"/>
      <c r="R127" s="110"/>
      <c r="S127" s="110"/>
      <c r="T127" s="110"/>
      <c r="U127" s="136"/>
    </row>
    <row r="128" spans="2:21" ht="19.5" customHeight="1" thickBot="1">
      <c r="B128" s="211"/>
      <c r="C128" s="209"/>
      <c r="D128" s="37" t="s">
        <v>6</v>
      </c>
      <c r="E128" s="38">
        <v>10</v>
      </c>
      <c r="F128" s="42">
        <v>1.25</v>
      </c>
      <c r="G128" s="38">
        <f>(H128/E128)*100</f>
        <v>13.88888888888889</v>
      </c>
      <c r="H128" s="43">
        <f>F128/0.9</f>
        <v>1.3888888888888888</v>
      </c>
      <c r="I128" s="129">
        <f t="shared" si="3"/>
        <v>0</v>
      </c>
      <c r="J128" s="137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38"/>
    </row>
    <row r="129" spans="2:21" ht="30" customHeight="1" thickBot="1">
      <c r="B129" s="67">
        <v>2</v>
      </c>
      <c r="C129" s="68" t="s">
        <v>75</v>
      </c>
      <c r="D129" s="33" t="s">
        <v>5</v>
      </c>
      <c r="E129" s="34">
        <v>6.3</v>
      </c>
      <c r="F129" s="45">
        <v>0.391</v>
      </c>
      <c r="G129" s="34">
        <f>(H129/E129)*100</f>
        <v>6.8959435626102294</v>
      </c>
      <c r="H129" s="35">
        <f>F129/0.9</f>
        <v>0.43444444444444447</v>
      </c>
      <c r="I129" s="109">
        <f t="shared" si="3"/>
        <v>0.08</v>
      </c>
      <c r="J129" s="135"/>
      <c r="K129" s="110"/>
      <c r="L129" s="110"/>
      <c r="M129" s="110"/>
      <c r="N129" s="110"/>
      <c r="O129" s="110"/>
      <c r="P129" s="110"/>
      <c r="Q129" s="110">
        <v>0.08</v>
      </c>
      <c r="R129" s="110"/>
      <c r="S129" s="110"/>
      <c r="T129" s="110"/>
      <c r="U129" s="136"/>
    </row>
    <row r="130" spans="2:21" ht="19.5" customHeight="1">
      <c r="B130" s="210">
        <v>3</v>
      </c>
      <c r="C130" s="208" t="s">
        <v>76</v>
      </c>
      <c r="D130" s="33" t="s">
        <v>5</v>
      </c>
      <c r="E130" s="34">
        <v>1</v>
      </c>
      <c r="F130" s="45" t="s">
        <v>7</v>
      </c>
      <c r="G130" s="34" t="s">
        <v>7</v>
      </c>
      <c r="H130" s="35" t="s">
        <v>7</v>
      </c>
      <c r="I130" s="109">
        <f t="shared" si="3"/>
        <v>0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</row>
    <row r="131" spans="2:21" ht="19.5" customHeight="1" thickBot="1">
      <c r="B131" s="211"/>
      <c r="C131" s="209"/>
      <c r="D131" s="37" t="s">
        <v>6</v>
      </c>
      <c r="E131" s="38">
        <v>1.6</v>
      </c>
      <c r="F131" s="42">
        <v>0.25</v>
      </c>
      <c r="G131" s="38">
        <f>(H131/E131)*100</f>
        <v>17.36111111111111</v>
      </c>
      <c r="H131" s="43">
        <f>F131/0.9</f>
        <v>0.2777777777777778</v>
      </c>
      <c r="I131" s="12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</row>
    <row r="132" spans="2:21" ht="19.5" customHeight="1">
      <c r="B132" s="210">
        <v>4</v>
      </c>
      <c r="C132" s="208" t="s">
        <v>77</v>
      </c>
      <c r="D132" s="33" t="s">
        <v>5</v>
      </c>
      <c r="E132" s="34">
        <v>1</v>
      </c>
      <c r="F132" s="45">
        <v>0.099</v>
      </c>
      <c r="G132" s="34">
        <f>(H132/E132)*100</f>
        <v>11</v>
      </c>
      <c r="H132" s="35">
        <f>F132/0.9</f>
        <v>0.11</v>
      </c>
      <c r="I132" s="109">
        <f t="shared" si="3"/>
        <v>0</v>
      </c>
      <c r="J132" s="135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36"/>
    </row>
    <row r="133" spans="2:21" ht="19.5" customHeight="1" thickBot="1">
      <c r="B133" s="211"/>
      <c r="C133" s="209"/>
      <c r="D133" s="37" t="s">
        <v>6</v>
      </c>
      <c r="E133" s="38">
        <v>1.6</v>
      </c>
      <c r="F133" s="42" t="s">
        <v>7</v>
      </c>
      <c r="G133" s="38" t="s">
        <v>7</v>
      </c>
      <c r="H133" s="43" t="s">
        <v>7</v>
      </c>
      <c r="I133" s="12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</row>
    <row r="134" spans="2:21" ht="19.5" customHeight="1">
      <c r="B134" s="210">
        <v>5</v>
      </c>
      <c r="C134" s="208" t="s">
        <v>78</v>
      </c>
      <c r="D134" s="33" t="s">
        <v>5</v>
      </c>
      <c r="E134" s="34">
        <v>2.5</v>
      </c>
      <c r="F134" s="45" t="s">
        <v>7</v>
      </c>
      <c r="G134" s="34" t="s">
        <v>7</v>
      </c>
      <c r="H134" s="35" t="s">
        <v>7</v>
      </c>
      <c r="I134" s="109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</row>
    <row r="135" spans="2:21" ht="19.5" customHeight="1" thickBot="1">
      <c r="B135" s="211"/>
      <c r="C135" s="209"/>
      <c r="D135" s="37" t="s">
        <v>6</v>
      </c>
      <c r="E135" s="38">
        <v>1.6</v>
      </c>
      <c r="F135" s="42">
        <v>0.57</v>
      </c>
      <c r="G135" s="38">
        <f>(H135/E135)*100</f>
        <v>39.58333333333333</v>
      </c>
      <c r="H135" s="43">
        <f>F135/0.9</f>
        <v>0.6333333333333333</v>
      </c>
      <c r="I135" s="12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</row>
    <row r="136" spans="2:21" ht="19.5" customHeight="1">
      <c r="B136" s="210">
        <v>6</v>
      </c>
      <c r="C136" s="208" t="s">
        <v>79</v>
      </c>
      <c r="D136" s="33" t="s">
        <v>5</v>
      </c>
      <c r="E136" s="34">
        <v>1.6</v>
      </c>
      <c r="F136" s="45" t="s">
        <v>7</v>
      </c>
      <c r="G136" s="34" t="s">
        <v>7</v>
      </c>
      <c r="H136" s="35" t="s">
        <v>7</v>
      </c>
      <c r="I136" s="109">
        <f t="shared" si="3"/>
        <v>0</v>
      </c>
      <c r="J136" s="135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36"/>
    </row>
    <row r="137" spans="2:21" ht="19.5" customHeight="1" thickBot="1">
      <c r="B137" s="211"/>
      <c r="C137" s="209"/>
      <c r="D137" s="37" t="s">
        <v>6</v>
      </c>
      <c r="E137" s="38">
        <v>1.6</v>
      </c>
      <c r="F137" s="42">
        <v>0.098</v>
      </c>
      <c r="G137" s="38">
        <f>(H137/E137)*100</f>
        <v>6.805555555555555</v>
      </c>
      <c r="H137" s="43">
        <f>F137/0.9</f>
        <v>0.1088888888888889</v>
      </c>
      <c r="I137" s="12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</row>
    <row r="138" spans="2:21" ht="19.5" customHeight="1">
      <c r="B138" s="210">
        <v>7</v>
      </c>
      <c r="C138" s="208" t="s">
        <v>80</v>
      </c>
      <c r="D138" s="33" t="s">
        <v>5</v>
      </c>
      <c r="E138" s="34">
        <v>1</v>
      </c>
      <c r="F138" s="45">
        <v>0.196</v>
      </c>
      <c r="G138" s="34">
        <f>(H138/E138)*100</f>
        <v>21.77777777777778</v>
      </c>
      <c r="H138" s="35">
        <f>F138/0.9</f>
        <v>0.2177777777777778</v>
      </c>
      <c r="I138" s="109">
        <f t="shared" si="3"/>
        <v>0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</row>
    <row r="139" spans="2:21" ht="19.5" customHeight="1" thickBot="1">
      <c r="B139" s="211"/>
      <c r="C139" s="209"/>
      <c r="D139" s="37" t="s">
        <v>6</v>
      </c>
      <c r="E139" s="38">
        <v>1</v>
      </c>
      <c r="F139" s="42" t="s">
        <v>7</v>
      </c>
      <c r="G139" s="38" t="s">
        <v>7</v>
      </c>
      <c r="H139" s="43" t="s">
        <v>7</v>
      </c>
      <c r="I139" s="129">
        <f t="shared" si="3"/>
        <v>0</v>
      </c>
      <c r="J139" s="137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38"/>
    </row>
    <row r="140" spans="2:21" ht="19.5" customHeight="1">
      <c r="B140" s="210">
        <v>8</v>
      </c>
      <c r="C140" s="208" t="s">
        <v>81</v>
      </c>
      <c r="D140" s="33" t="s">
        <v>5</v>
      </c>
      <c r="E140" s="34">
        <v>2.5</v>
      </c>
      <c r="F140" s="45" t="s">
        <v>7</v>
      </c>
      <c r="G140" s="34" t="s">
        <v>7</v>
      </c>
      <c r="H140" s="35" t="s">
        <v>7</v>
      </c>
      <c r="I140" s="109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</row>
    <row r="141" spans="2:21" ht="19.5" customHeight="1" thickBot="1">
      <c r="B141" s="211"/>
      <c r="C141" s="209"/>
      <c r="D141" s="37" t="s">
        <v>6</v>
      </c>
      <c r="E141" s="38">
        <v>2.5</v>
      </c>
      <c r="F141" s="42">
        <v>0.202</v>
      </c>
      <c r="G141" s="38">
        <f>(H141/E141)*100</f>
        <v>8.977777777777778</v>
      </c>
      <c r="H141" s="43">
        <f>F141/0.9</f>
        <v>0.22444444444444445</v>
      </c>
      <c r="I141" s="129">
        <f t="shared" si="3"/>
        <v>0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</row>
    <row r="142" spans="2:21" ht="19.5" customHeight="1">
      <c r="B142" s="210">
        <v>9</v>
      </c>
      <c r="C142" s="208" t="s">
        <v>82</v>
      </c>
      <c r="D142" s="33" t="s">
        <v>5</v>
      </c>
      <c r="E142" s="34">
        <v>1</v>
      </c>
      <c r="F142" s="45">
        <v>0.049</v>
      </c>
      <c r="G142" s="34">
        <f>(H142/E142)*100</f>
        <v>5.444444444444445</v>
      </c>
      <c r="H142" s="35">
        <f>F142/0.9</f>
        <v>0.05444444444444445</v>
      </c>
      <c r="I142" s="109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</row>
    <row r="143" spans="2:21" ht="19.5" customHeight="1" thickBot="1">
      <c r="B143" s="211"/>
      <c r="C143" s="209"/>
      <c r="D143" s="37" t="s">
        <v>6</v>
      </c>
      <c r="E143" s="38">
        <v>1.6</v>
      </c>
      <c r="F143" s="42" t="s">
        <v>7</v>
      </c>
      <c r="G143" s="38" t="s">
        <v>7</v>
      </c>
      <c r="H143" s="43" t="s">
        <v>7</v>
      </c>
      <c r="I143" s="129">
        <f t="shared" si="3"/>
        <v>0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38"/>
    </row>
    <row r="144" spans="2:21" ht="27.75" customHeight="1" thickBot="1">
      <c r="B144" s="66"/>
      <c r="C144" s="82"/>
      <c r="D144" s="82"/>
      <c r="E144" s="112" t="s">
        <v>83</v>
      </c>
      <c r="F144" s="82"/>
      <c r="G144" s="82"/>
      <c r="H144" s="82"/>
      <c r="I144" s="82"/>
      <c r="J144" s="133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134"/>
    </row>
    <row r="145" spans="2:21" ht="19.5" customHeight="1">
      <c r="B145" s="210">
        <v>1</v>
      </c>
      <c r="C145" s="208" t="s">
        <v>84</v>
      </c>
      <c r="D145" s="33" t="s">
        <v>5</v>
      </c>
      <c r="E145" s="34">
        <v>6.3</v>
      </c>
      <c r="F145" s="45">
        <v>4.4</v>
      </c>
      <c r="G145" s="34">
        <f aca="true" t="shared" si="4" ref="G145:G155">(H145/E145)*100</f>
        <v>77.60141093474428</v>
      </c>
      <c r="H145" s="35">
        <f aca="true" t="shared" si="5" ref="H145:H155">F145/0.9</f>
        <v>4.888888888888889</v>
      </c>
      <c r="I145" s="109">
        <f aca="true" t="shared" si="6" ref="I145:I197">SUM(J145:V145)</f>
        <v>0.5700000000000001</v>
      </c>
      <c r="J145" s="135"/>
      <c r="K145" s="110"/>
      <c r="L145" s="110"/>
      <c r="M145" s="110"/>
      <c r="N145" s="110">
        <v>0.075</v>
      </c>
      <c r="O145" s="110"/>
      <c r="P145" s="110"/>
      <c r="Q145" s="110">
        <v>0.392</v>
      </c>
      <c r="R145" s="110">
        <v>0.103</v>
      </c>
      <c r="S145" s="110"/>
      <c r="T145" s="110"/>
      <c r="U145" s="136"/>
    </row>
    <row r="146" spans="2:21" ht="19.5" customHeight="1" thickBot="1">
      <c r="B146" s="211"/>
      <c r="C146" s="209"/>
      <c r="D146" s="37" t="s">
        <v>6</v>
      </c>
      <c r="E146" s="38">
        <v>6.3</v>
      </c>
      <c r="F146" s="42">
        <v>1.01</v>
      </c>
      <c r="G146" s="38">
        <f t="shared" si="4"/>
        <v>17.81305114638448</v>
      </c>
      <c r="H146" s="43">
        <f t="shared" si="5"/>
        <v>1.1222222222222222</v>
      </c>
      <c r="I146" s="129">
        <f t="shared" si="6"/>
        <v>0</v>
      </c>
      <c r="J146" s="137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38"/>
    </row>
    <row r="147" spans="2:21" ht="19.5" customHeight="1">
      <c r="B147" s="210">
        <v>2</v>
      </c>
      <c r="C147" s="208" t="s">
        <v>85</v>
      </c>
      <c r="D147" s="33" t="s">
        <v>5</v>
      </c>
      <c r="E147" s="34">
        <v>10</v>
      </c>
      <c r="F147" s="45">
        <v>8.95</v>
      </c>
      <c r="G147" s="34">
        <f t="shared" si="4"/>
        <v>99.44444444444443</v>
      </c>
      <c r="H147" s="35">
        <f t="shared" si="5"/>
        <v>9.944444444444443</v>
      </c>
      <c r="I147" s="109">
        <f t="shared" si="6"/>
        <v>1.9949999999999999</v>
      </c>
      <c r="J147" s="135"/>
      <c r="K147" s="110"/>
      <c r="L147" s="110"/>
      <c r="M147" s="110">
        <v>0.465</v>
      </c>
      <c r="N147" s="110">
        <v>0.14</v>
      </c>
      <c r="O147" s="110">
        <v>1</v>
      </c>
      <c r="P147" s="110"/>
      <c r="Q147" s="110">
        <v>0.275</v>
      </c>
      <c r="R147" s="110">
        <v>0.115</v>
      </c>
      <c r="S147" s="110"/>
      <c r="T147" s="110"/>
      <c r="U147" s="136"/>
    </row>
    <row r="148" spans="2:21" ht="19.5" customHeight="1" thickBot="1">
      <c r="B148" s="211"/>
      <c r="C148" s="209"/>
      <c r="D148" s="37" t="s">
        <v>6</v>
      </c>
      <c r="E148" s="38">
        <v>10</v>
      </c>
      <c r="F148" s="42">
        <v>8.25</v>
      </c>
      <c r="G148" s="38">
        <f t="shared" si="4"/>
        <v>91.66666666666666</v>
      </c>
      <c r="H148" s="43">
        <f t="shared" si="5"/>
        <v>9.166666666666666</v>
      </c>
      <c r="I148" s="129">
        <f t="shared" si="6"/>
        <v>0</v>
      </c>
      <c r="J148" s="137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38"/>
    </row>
    <row r="149" spans="2:21" ht="19.5" customHeight="1">
      <c r="B149" s="210">
        <v>3</v>
      </c>
      <c r="C149" s="208" t="s">
        <v>86</v>
      </c>
      <c r="D149" s="33" t="s">
        <v>5</v>
      </c>
      <c r="E149" s="34">
        <v>6.3</v>
      </c>
      <c r="F149" s="45">
        <v>0.223</v>
      </c>
      <c r="G149" s="34">
        <f t="shared" si="4"/>
        <v>3.932980599647266</v>
      </c>
      <c r="H149" s="35">
        <f t="shared" si="5"/>
        <v>0.24777777777777776</v>
      </c>
      <c r="I149" s="109">
        <f t="shared" si="6"/>
        <v>0</v>
      </c>
      <c r="J149" s="135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36"/>
    </row>
    <row r="150" spans="2:21" ht="19.5" customHeight="1" thickBot="1">
      <c r="B150" s="211"/>
      <c r="C150" s="209"/>
      <c r="D150" s="37" t="s">
        <v>6</v>
      </c>
      <c r="E150" s="38">
        <v>6.3</v>
      </c>
      <c r="F150" s="42">
        <v>0.395</v>
      </c>
      <c r="G150" s="38">
        <f t="shared" si="4"/>
        <v>6.966490299823633</v>
      </c>
      <c r="H150" s="43">
        <f t="shared" si="5"/>
        <v>0.4388888888888889</v>
      </c>
      <c r="I150" s="129">
        <f t="shared" si="6"/>
        <v>0</v>
      </c>
      <c r="J150" s="137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38"/>
    </row>
    <row r="151" spans="2:21" ht="19.5" customHeight="1">
      <c r="B151" s="210">
        <v>4</v>
      </c>
      <c r="C151" s="208" t="s">
        <v>87</v>
      </c>
      <c r="D151" s="33" t="s">
        <v>5</v>
      </c>
      <c r="E151" s="34">
        <v>16</v>
      </c>
      <c r="F151" s="45">
        <v>9.6</v>
      </c>
      <c r="G151" s="34">
        <f t="shared" si="4"/>
        <v>66.66666666666666</v>
      </c>
      <c r="H151" s="35">
        <f t="shared" si="5"/>
        <v>10.666666666666666</v>
      </c>
      <c r="I151" s="109">
        <f t="shared" si="6"/>
        <v>3.5370000000000004</v>
      </c>
      <c r="J151" s="135"/>
      <c r="K151" s="110"/>
      <c r="L151" s="110"/>
      <c r="M151" s="110">
        <v>1.12</v>
      </c>
      <c r="N151" s="110">
        <v>0.052</v>
      </c>
      <c r="O151" s="110">
        <v>0.959</v>
      </c>
      <c r="P151" s="110"/>
      <c r="Q151" s="110">
        <v>0.817</v>
      </c>
      <c r="R151" s="110">
        <v>0.589</v>
      </c>
      <c r="S151" s="110"/>
      <c r="T151" s="110"/>
      <c r="U151" s="136"/>
    </row>
    <row r="152" spans="2:21" ht="19.5" customHeight="1" thickBot="1">
      <c r="B152" s="211"/>
      <c r="C152" s="209"/>
      <c r="D152" s="37" t="s">
        <v>6</v>
      </c>
      <c r="E152" s="38">
        <v>10</v>
      </c>
      <c r="F152" s="42">
        <v>8.8</v>
      </c>
      <c r="G152" s="38">
        <f t="shared" si="4"/>
        <v>97.77777777777779</v>
      </c>
      <c r="H152" s="43">
        <f t="shared" si="5"/>
        <v>9.777777777777779</v>
      </c>
      <c r="I152" s="129">
        <f t="shared" si="6"/>
        <v>0</v>
      </c>
      <c r="J152" s="137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38"/>
    </row>
    <row r="153" spans="2:21" ht="19.5" customHeight="1">
      <c r="B153" s="210">
        <v>5</v>
      </c>
      <c r="C153" s="208" t="s">
        <v>88</v>
      </c>
      <c r="D153" s="33" t="s">
        <v>5</v>
      </c>
      <c r="E153" s="34">
        <v>6.3</v>
      </c>
      <c r="F153" s="45">
        <v>5.62</v>
      </c>
      <c r="G153" s="34">
        <f t="shared" si="4"/>
        <v>99.11816578483246</v>
      </c>
      <c r="H153" s="35">
        <f t="shared" si="5"/>
        <v>6.2444444444444445</v>
      </c>
      <c r="I153" s="109">
        <f t="shared" si="6"/>
        <v>1.312</v>
      </c>
      <c r="J153" s="135"/>
      <c r="K153" s="110"/>
      <c r="L153" s="110"/>
      <c r="M153" s="110">
        <v>0.015</v>
      </c>
      <c r="N153" s="110">
        <v>0.06</v>
      </c>
      <c r="O153" s="110">
        <v>0.185</v>
      </c>
      <c r="P153" s="110"/>
      <c r="Q153" s="110">
        <v>0.312</v>
      </c>
      <c r="R153" s="110">
        <v>0.74</v>
      </c>
      <c r="S153" s="110"/>
      <c r="T153" s="110"/>
      <c r="U153" s="136"/>
    </row>
    <row r="154" spans="2:21" ht="19.5" customHeight="1" thickBot="1">
      <c r="B154" s="211"/>
      <c r="C154" s="209"/>
      <c r="D154" s="37" t="s">
        <v>6</v>
      </c>
      <c r="E154" s="38">
        <v>6.3</v>
      </c>
      <c r="F154" s="42">
        <v>5.47</v>
      </c>
      <c r="G154" s="38">
        <f t="shared" si="4"/>
        <v>96.47266313932981</v>
      </c>
      <c r="H154" s="43">
        <f t="shared" si="5"/>
        <v>6.0777777777777775</v>
      </c>
      <c r="I154" s="129">
        <f t="shared" si="6"/>
        <v>0</v>
      </c>
      <c r="J154" s="137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38"/>
    </row>
    <row r="155" spans="2:21" ht="19.5" customHeight="1">
      <c r="B155" s="210">
        <v>6</v>
      </c>
      <c r="C155" s="208" t="s">
        <v>89</v>
      </c>
      <c r="D155" s="33" t="s">
        <v>5</v>
      </c>
      <c r="E155" s="34">
        <v>2.5</v>
      </c>
      <c r="F155" s="45">
        <v>0.49</v>
      </c>
      <c r="G155" s="34">
        <f t="shared" si="4"/>
        <v>21.777777777777775</v>
      </c>
      <c r="H155" s="35">
        <f t="shared" si="5"/>
        <v>0.5444444444444444</v>
      </c>
      <c r="I155" s="109">
        <f t="shared" si="6"/>
        <v>2.1559999999999997</v>
      </c>
      <c r="J155" s="135"/>
      <c r="K155" s="110"/>
      <c r="L155" s="110"/>
      <c r="M155" s="110"/>
      <c r="N155" s="110"/>
      <c r="O155" s="110">
        <v>1.48</v>
      </c>
      <c r="P155" s="110"/>
      <c r="Q155" s="110">
        <v>0.36</v>
      </c>
      <c r="R155" s="110">
        <v>0.316</v>
      </c>
      <c r="S155" s="110"/>
      <c r="T155" s="110"/>
      <c r="U155" s="136"/>
    </row>
    <row r="156" spans="2:21" ht="19.5" customHeight="1" thickBot="1">
      <c r="B156" s="211"/>
      <c r="C156" s="209"/>
      <c r="D156" s="37" t="s">
        <v>6</v>
      </c>
      <c r="E156" s="38">
        <v>2.5</v>
      </c>
      <c r="F156" s="42" t="s">
        <v>7</v>
      </c>
      <c r="G156" s="38" t="s">
        <v>7</v>
      </c>
      <c r="H156" s="43" t="s">
        <v>7</v>
      </c>
      <c r="I156" s="129">
        <f t="shared" si="6"/>
        <v>0</v>
      </c>
      <c r="J156" s="137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38"/>
    </row>
    <row r="157" spans="2:21" ht="19.5" customHeight="1">
      <c r="B157" s="210">
        <v>7</v>
      </c>
      <c r="C157" s="208" t="s">
        <v>90</v>
      </c>
      <c r="D157" s="33" t="s">
        <v>5</v>
      </c>
      <c r="E157" s="34">
        <v>1.6</v>
      </c>
      <c r="F157" s="45" t="s">
        <v>7</v>
      </c>
      <c r="G157" s="34" t="s">
        <v>7</v>
      </c>
      <c r="H157" s="35" t="s">
        <v>7</v>
      </c>
      <c r="I157" s="109">
        <f t="shared" si="6"/>
        <v>0</v>
      </c>
      <c r="J157" s="135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36"/>
    </row>
    <row r="158" spans="2:21" ht="19.5" customHeight="1" thickBot="1">
      <c r="B158" s="211"/>
      <c r="C158" s="209"/>
      <c r="D158" s="37" t="s">
        <v>6</v>
      </c>
      <c r="E158" s="38">
        <v>1</v>
      </c>
      <c r="F158" s="42">
        <v>1.49</v>
      </c>
      <c r="G158" s="38">
        <f>(H158/E158)*100</f>
        <v>165.55555555555554</v>
      </c>
      <c r="H158" s="43">
        <f>F158/0.9</f>
        <v>1.6555555555555554</v>
      </c>
      <c r="I158" s="129">
        <f t="shared" si="6"/>
        <v>0.14500000000000002</v>
      </c>
      <c r="J158" s="137"/>
      <c r="K158" s="111"/>
      <c r="L158" s="111"/>
      <c r="M158" s="111"/>
      <c r="N158" s="111"/>
      <c r="O158" s="111"/>
      <c r="P158" s="111"/>
      <c r="Q158" s="111">
        <v>0.14</v>
      </c>
      <c r="R158" s="111">
        <v>0.005</v>
      </c>
      <c r="S158" s="111"/>
      <c r="T158" s="111"/>
      <c r="U158" s="138"/>
    </row>
    <row r="159" spans="2:21" ht="19.5" customHeight="1">
      <c r="B159" s="210">
        <v>8</v>
      </c>
      <c r="C159" s="208" t="s">
        <v>91</v>
      </c>
      <c r="D159" s="33" t="s">
        <v>5</v>
      </c>
      <c r="E159" s="34">
        <v>2.5</v>
      </c>
      <c r="F159" s="45" t="s">
        <v>7</v>
      </c>
      <c r="G159" s="34" t="s">
        <v>7</v>
      </c>
      <c r="H159" s="35" t="s">
        <v>7</v>
      </c>
      <c r="I159" s="109">
        <f t="shared" si="6"/>
        <v>0</v>
      </c>
      <c r="J159" s="135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36"/>
    </row>
    <row r="160" spans="2:21" ht="19.5" customHeight="1" thickBot="1">
      <c r="B160" s="211"/>
      <c r="C160" s="209"/>
      <c r="D160" s="37" t="s">
        <v>6</v>
      </c>
      <c r="E160" s="38">
        <v>1.8</v>
      </c>
      <c r="F160" s="42">
        <v>1.62</v>
      </c>
      <c r="G160" s="38">
        <f>(H160/E160)*100</f>
        <v>100</v>
      </c>
      <c r="H160" s="43">
        <f>F160/0.9</f>
        <v>1.8</v>
      </c>
      <c r="I160" s="129">
        <f t="shared" si="6"/>
        <v>2.53</v>
      </c>
      <c r="J160" s="137"/>
      <c r="K160" s="111"/>
      <c r="L160" s="111"/>
      <c r="M160" s="111"/>
      <c r="N160" s="111">
        <v>0.25</v>
      </c>
      <c r="O160" s="111"/>
      <c r="P160" s="111"/>
      <c r="Q160" s="111">
        <v>0.4</v>
      </c>
      <c r="R160" s="111">
        <v>1.88</v>
      </c>
      <c r="S160" s="111"/>
      <c r="T160" s="111"/>
      <c r="U160" s="138"/>
    </row>
    <row r="161" spans="2:21" ht="19.5" customHeight="1">
      <c r="B161" s="210">
        <v>9</v>
      </c>
      <c r="C161" s="208" t="s">
        <v>92</v>
      </c>
      <c r="D161" s="33" t="s">
        <v>5</v>
      </c>
      <c r="E161" s="34">
        <v>1.6</v>
      </c>
      <c r="F161" s="45" t="s">
        <v>7</v>
      </c>
      <c r="G161" s="34" t="s">
        <v>7</v>
      </c>
      <c r="H161" s="35" t="s">
        <v>7</v>
      </c>
      <c r="I161" s="109">
        <f t="shared" si="6"/>
        <v>0</v>
      </c>
      <c r="J161" s="135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36"/>
    </row>
    <row r="162" spans="2:21" ht="19.5" customHeight="1" thickBot="1">
      <c r="B162" s="211"/>
      <c r="C162" s="209"/>
      <c r="D162" s="37" t="s">
        <v>6</v>
      </c>
      <c r="E162" s="38">
        <v>1.6</v>
      </c>
      <c r="F162" s="42">
        <v>0.81</v>
      </c>
      <c r="G162" s="38">
        <f>(H162/E162)*100</f>
        <v>56.25</v>
      </c>
      <c r="H162" s="43">
        <f>F162/0.9</f>
        <v>0.9</v>
      </c>
      <c r="I162" s="129">
        <f t="shared" si="6"/>
        <v>0.6759999999999999</v>
      </c>
      <c r="J162" s="137"/>
      <c r="K162" s="111"/>
      <c r="L162" s="111"/>
      <c r="M162" s="111">
        <v>0.2</v>
      </c>
      <c r="N162" s="111"/>
      <c r="O162" s="111">
        <v>0.15</v>
      </c>
      <c r="P162" s="111"/>
      <c r="Q162" s="111">
        <v>0.326</v>
      </c>
      <c r="R162" s="111"/>
      <c r="S162" s="111"/>
      <c r="T162" s="111"/>
      <c r="U162" s="138"/>
    </row>
    <row r="163" spans="2:21" ht="19.5" customHeight="1">
      <c r="B163" s="210">
        <v>10</v>
      </c>
      <c r="C163" s="208" t="s">
        <v>93</v>
      </c>
      <c r="D163" s="33" t="s">
        <v>5</v>
      </c>
      <c r="E163" s="34">
        <v>1.8</v>
      </c>
      <c r="F163" s="45">
        <v>1.423</v>
      </c>
      <c r="G163" s="34">
        <f>(H163/E163)*100</f>
        <v>87.8395061728395</v>
      </c>
      <c r="H163" s="35">
        <f>F163/0.9</f>
        <v>1.5811111111111111</v>
      </c>
      <c r="I163" s="109">
        <f t="shared" si="6"/>
        <v>1.6</v>
      </c>
      <c r="J163" s="135"/>
      <c r="K163" s="110"/>
      <c r="L163" s="110"/>
      <c r="M163" s="110">
        <v>0.8</v>
      </c>
      <c r="N163" s="110"/>
      <c r="O163" s="110"/>
      <c r="P163" s="110"/>
      <c r="Q163" s="110">
        <v>0.8</v>
      </c>
      <c r="R163" s="110"/>
      <c r="S163" s="110"/>
      <c r="T163" s="110"/>
      <c r="U163" s="136"/>
    </row>
    <row r="164" spans="2:21" ht="19.5" customHeight="1" thickBot="1">
      <c r="B164" s="211"/>
      <c r="C164" s="209"/>
      <c r="D164" s="37" t="s">
        <v>6</v>
      </c>
      <c r="E164" s="38">
        <v>2.5</v>
      </c>
      <c r="F164" s="42" t="s">
        <v>7</v>
      </c>
      <c r="G164" s="38" t="s">
        <v>7</v>
      </c>
      <c r="H164" s="43" t="s">
        <v>7</v>
      </c>
      <c r="I164" s="129">
        <f t="shared" si="6"/>
        <v>0</v>
      </c>
      <c r="J164" s="137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38"/>
    </row>
    <row r="165" spans="2:21" ht="19.5" customHeight="1">
      <c r="B165" s="210">
        <v>11</v>
      </c>
      <c r="C165" s="208" t="s">
        <v>94</v>
      </c>
      <c r="D165" s="33" t="s">
        <v>5</v>
      </c>
      <c r="E165" s="34">
        <v>1.8</v>
      </c>
      <c r="F165" s="45">
        <v>0.61</v>
      </c>
      <c r="G165" s="34">
        <f>(H165/E165)*100</f>
        <v>37.654320987654316</v>
      </c>
      <c r="H165" s="35">
        <f>F165/0.9</f>
        <v>0.6777777777777777</v>
      </c>
      <c r="I165" s="109">
        <f t="shared" si="6"/>
        <v>0.037</v>
      </c>
      <c r="J165" s="135"/>
      <c r="K165" s="110"/>
      <c r="L165" s="110"/>
      <c r="M165" s="110"/>
      <c r="N165" s="110"/>
      <c r="O165" s="110"/>
      <c r="P165" s="110"/>
      <c r="Q165" s="110">
        <v>0.005</v>
      </c>
      <c r="R165" s="110">
        <v>0.032</v>
      </c>
      <c r="S165" s="110"/>
      <c r="T165" s="110"/>
      <c r="U165" s="136"/>
    </row>
    <row r="166" spans="2:21" ht="19.5" customHeight="1" thickBot="1">
      <c r="B166" s="211"/>
      <c r="C166" s="209"/>
      <c r="D166" s="37" t="s">
        <v>6</v>
      </c>
      <c r="E166" s="38">
        <v>2.5</v>
      </c>
      <c r="F166" s="42" t="s">
        <v>7</v>
      </c>
      <c r="G166" s="38" t="s">
        <v>7</v>
      </c>
      <c r="H166" s="43" t="s">
        <v>7</v>
      </c>
      <c r="I166" s="129">
        <f t="shared" si="6"/>
        <v>0</v>
      </c>
      <c r="J166" s="137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38"/>
    </row>
    <row r="167" spans="2:21" ht="19.5" customHeight="1">
      <c r="B167" s="210">
        <v>12</v>
      </c>
      <c r="C167" s="208" t="s">
        <v>95</v>
      </c>
      <c r="D167" s="33" t="s">
        <v>5</v>
      </c>
      <c r="E167" s="34">
        <v>1</v>
      </c>
      <c r="F167" s="45">
        <v>0.0856</v>
      </c>
      <c r="G167" s="34">
        <f>(H167/E167)*100</f>
        <v>9.511111111111111</v>
      </c>
      <c r="H167" s="35">
        <f>F167/0.9</f>
        <v>0.0951111111111111</v>
      </c>
      <c r="I167" s="109">
        <f t="shared" si="6"/>
        <v>0</v>
      </c>
      <c r="J167" s="135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36"/>
    </row>
    <row r="168" spans="2:21" ht="19.5" customHeight="1" thickBot="1">
      <c r="B168" s="211"/>
      <c r="C168" s="209"/>
      <c r="D168" s="37" t="s">
        <v>6</v>
      </c>
      <c r="E168" s="38">
        <v>1</v>
      </c>
      <c r="F168" s="42" t="s">
        <v>7</v>
      </c>
      <c r="G168" s="38" t="s">
        <v>7</v>
      </c>
      <c r="H168" s="43" t="s">
        <v>7</v>
      </c>
      <c r="I168" s="129">
        <f t="shared" si="6"/>
        <v>0</v>
      </c>
      <c r="J168" s="137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38"/>
    </row>
    <row r="169" spans="2:21" ht="19.5" customHeight="1">
      <c r="B169" s="210">
        <v>13</v>
      </c>
      <c r="C169" s="208" t="s">
        <v>96</v>
      </c>
      <c r="D169" s="33" t="s">
        <v>5</v>
      </c>
      <c r="E169" s="34">
        <v>2.5</v>
      </c>
      <c r="F169" s="45">
        <v>0.524</v>
      </c>
      <c r="G169" s="34">
        <f>(H169/E169)*100</f>
        <v>23.288888888888888</v>
      </c>
      <c r="H169" s="35">
        <f>F169/0.9</f>
        <v>0.5822222222222222</v>
      </c>
      <c r="I169" s="109">
        <f t="shared" si="6"/>
        <v>0.1</v>
      </c>
      <c r="J169" s="135"/>
      <c r="K169" s="110"/>
      <c r="L169" s="110"/>
      <c r="M169" s="110"/>
      <c r="N169" s="110">
        <v>0.1</v>
      </c>
      <c r="O169" s="110"/>
      <c r="P169" s="110"/>
      <c r="Q169" s="110"/>
      <c r="R169" s="110"/>
      <c r="S169" s="110"/>
      <c r="T169" s="110"/>
      <c r="U169" s="136"/>
    </row>
    <row r="170" spans="2:21" ht="19.5" customHeight="1" thickBot="1">
      <c r="B170" s="211"/>
      <c r="C170" s="209"/>
      <c r="D170" s="37" t="s">
        <v>6</v>
      </c>
      <c r="E170" s="38">
        <v>2.5</v>
      </c>
      <c r="F170" s="42" t="s">
        <v>7</v>
      </c>
      <c r="G170" s="38" t="s">
        <v>7</v>
      </c>
      <c r="H170" s="43" t="s">
        <v>7</v>
      </c>
      <c r="I170" s="129">
        <f t="shared" si="6"/>
        <v>0</v>
      </c>
      <c r="J170" s="137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38"/>
    </row>
    <row r="171" spans="2:21" ht="19.5" customHeight="1">
      <c r="B171" s="210">
        <v>14</v>
      </c>
      <c r="C171" s="208" t="s">
        <v>97</v>
      </c>
      <c r="D171" s="33" t="s">
        <v>5</v>
      </c>
      <c r="E171" s="34">
        <v>2.5</v>
      </c>
      <c r="F171" s="45">
        <v>0.202</v>
      </c>
      <c r="G171" s="34">
        <f>(H171/E171)*100</f>
        <v>8.977777777777778</v>
      </c>
      <c r="H171" s="35">
        <f>F171/0.9</f>
        <v>0.22444444444444445</v>
      </c>
      <c r="I171" s="109">
        <f t="shared" si="6"/>
        <v>0.12</v>
      </c>
      <c r="J171" s="135"/>
      <c r="K171" s="110"/>
      <c r="L171" s="110"/>
      <c r="M171" s="110"/>
      <c r="N171" s="110">
        <v>0.12</v>
      </c>
      <c r="O171" s="110"/>
      <c r="P171" s="110"/>
      <c r="Q171" s="110"/>
      <c r="R171" s="110"/>
      <c r="S171" s="110"/>
      <c r="T171" s="110"/>
      <c r="U171" s="136"/>
    </row>
    <row r="172" spans="2:21" ht="19.5" customHeight="1" thickBot="1">
      <c r="B172" s="211"/>
      <c r="C172" s="209"/>
      <c r="D172" s="37" t="s">
        <v>6</v>
      </c>
      <c r="E172" s="38">
        <v>1.6</v>
      </c>
      <c r="F172" s="42" t="s">
        <v>7</v>
      </c>
      <c r="G172" s="38" t="s">
        <v>7</v>
      </c>
      <c r="H172" s="43" t="s">
        <v>7</v>
      </c>
      <c r="I172" s="129">
        <f t="shared" si="6"/>
        <v>0</v>
      </c>
      <c r="J172" s="137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38"/>
    </row>
    <row r="173" spans="2:21" ht="19.5" customHeight="1">
      <c r="B173" s="210">
        <v>15</v>
      </c>
      <c r="C173" s="208" t="s">
        <v>98</v>
      </c>
      <c r="D173" s="33" t="s">
        <v>5</v>
      </c>
      <c r="E173" s="34">
        <v>4</v>
      </c>
      <c r="F173" s="45">
        <v>3.26</v>
      </c>
      <c r="G173" s="34">
        <f>(H173/E173)*100</f>
        <v>90.55555555555554</v>
      </c>
      <c r="H173" s="35">
        <f>F173/0.9</f>
        <v>3.622222222222222</v>
      </c>
      <c r="I173" s="109">
        <f t="shared" si="6"/>
        <v>2.79</v>
      </c>
      <c r="J173" s="135"/>
      <c r="K173" s="110"/>
      <c r="L173" s="110"/>
      <c r="M173" s="110">
        <v>0.31</v>
      </c>
      <c r="N173" s="110">
        <v>0.14</v>
      </c>
      <c r="O173" s="110">
        <v>0.356</v>
      </c>
      <c r="P173" s="110"/>
      <c r="Q173" s="110">
        <v>1.769</v>
      </c>
      <c r="R173" s="110">
        <v>0.215</v>
      </c>
      <c r="S173" s="110"/>
      <c r="T173" s="110"/>
      <c r="U173" s="136"/>
    </row>
    <row r="174" spans="2:21" ht="19.5" customHeight="1" thickBot="1">
      <c r="B174" s="211"/>
      <c r="C174" s="209"/>
      <c r="D174" s="37" t="s">
        <v>6</v>
      </c>
      <c r="E174" s="38">
        <v>4</v>
      </c>
      <c r="F174" s="42">
        <v>3.28</v>
      </c>
      <c r="G174" s="38">
        <f>(H174/E174)*100</f>
        <v>91.1111111111111</v>
      </c>
      <c r="H174" s="43">
        <f>F174/0.9</f>
        <v>3.644444444444444</v>
      </c>
      <c r="I174" s="129">
        <f t="shared" si="6"/>
        <v>0</v>
      </c>
      <c r="J174" s="137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38"/>
    </row>
    <row r="175" spans="2:21" ht="19.5" customHeight="1">
      <c r="B175" s="210">
        <v>16</v>
      </c>
      <c r="C175" s="208" t="s">
        <v>99</v>
      </c>
      <c r="D175" s="33" t="s">
        <v>5</v>
      </c>
      <c r="E175" s="34">
        <v>2.5</v>
      </c>
      <c r="F175" s="45">
        <v>0.37</v>
      </c>
      <c r="G175" s="34">
        <f>(H175/E175)*100</f>
        <v>16.444444444444446</v>
      </c>
      <c r="H175" s="35">
        <f>F175/0.9</f>
        <v>0.4111111111111111</v>
      </c>
      <c r="I175" s="109">
        <f t="shared" si="6"/>
        <v>0</v>
      </c>
      <c r="J175" s="135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36"/>
    </row>
    <row r="176" spans="2:21" ht="19.5" customHeight="1" thickBot="1">
      <c r="B176" s="211"/>
      <c r="C176" s="209"/>
      <c r="D176" s="37" t="s">
        <v>6</v>
      </c>
      <c r="E176" s="38">
        <v>2.5</v>
      </c>
      <c r="F176" s="42" t="s">
        <v>7</v>
      </c>
      <c r="G176" s="38" t="s">
        <v>7</v>
      </c>
      <c r="H176" s="43" t="s">
        <v>7</v>
      </c>
      <c r="I176" s="129">
        <f t="shared" si="6"/>
        <v>0</v>
      </c>
      <c r="J176" s="137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38"/>
    </row>
    <row r="177" spans="2:21" ht="19.5" customHeight="1">
      <c r="B177" s="210">
        <v>17</v>
      </c>
      <c r="C177" s="208" t="s">
        <v>100</v>
      </c>
      <c r="D177" s="33" t="s">
        <v>5</v>
      </c>
      <c r="E177" s="34">
        <v>4</v>
      </c>
      <c r="F177" s="45">
        <v>1.5</v>
      </c>
      <c r="G177" s="34">
        <v>36</v>
      </c>
      <c r="H177" s="35"/>
      <c r="I177" s="109">
        <f t="shared" si="6"/>
        <v>0</v>
      </c>
      <c r="J177" s="135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36"/>
    </row>
    <row r="178" spans="2:21" ht="19.5" customHeight="1" thickBot="1">
      <c r="B178" s="211"/>
      <c r="C178" s="209"/>
      <c r="D178" s="37" t="s">
        <v>6</v>
      </c>
      <c r="E178" s="38">
        <v>4</v>
      </c>
      <c r="F178" s="42">
        <v>3.586</v>
      </c>
      <c r="G178" s="38">
        <f>(H178/E178)*100</f>
        <v>99.6111111111111</v>
      </c>
      <c r="H178" s="43">
        <f>F178/0.9</f>
        <v>3.9844444444444442</v>
      </c>
      <c r="I178" s="129">
        <f t="shared" si="6"/>
        <v>1.985</v>
      </c>
      <c r="J178" s="137"/>
      <c r="K178" s="111"/>
      <c r="L178" s="111"/>
      <c r="M178" s="111"/>
      <c r="N178" s="111">
        <v>0.03</v>
      </c>
      <c r="O178" s="111">
        <v>0.035</v>
      </c>
      <c r="P178" s="111"/>
      <c r="Q178" s="111">
        <v>0.9</v>
      </c>
      <c r="R178" s="111">
        <v>1.02</v>
      </c>
      <c r="S178" s="111"/>
      <c r="T178" s="111"/>
      <c r="U178" s="138"/>
    </row>
    <row r="179" spans="2:21" ht="19.5" customHeight="1">
      <c r="B179" s="210">
        <v>18</v>
      </c>
      <c r="C179" s="208" t="s">
        <v>101</v>
      </c>
      <c r="D179" s="33" t="s">
        <v>5</v>
      </c>
      <c r="E179" s="34">
        <v>1.6</v>
      </c>
      <c r="F179" s="45" t="s">
        <v>7</v>
      </c>
      <c r="G179" s="34" t="s">
        <v>7</v>
      </c>
      <c r="H179" s="35" t="s">
        <v>7</v>
      </c>
      <c r="I179" s="109">
        <f t="shared" si="6"/>
        <v>0</v>
      </c>
      <c r="J179" s="135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36"/>
    </row>
    <row r="180" spans="2:21" ht="19.5" customHeight="1" thickBot="1">
      <c r="B180" s="211"/>
      <c r="C180" s="209"/>
      <c r="D180" s="37" t="s">
        <v>6</v>
      </c>
      <c r="E180" s="38">
        <v>1.6</v>
      </c>
      <c r="F180" s="42">
        <v>0.187</v>
      </c>
      <c r="G180" s="38">
        <f>(H180/E180)*100</f>
        <v>12.986111111111109</v>
      </c>
      <c r="H180" s="43">
        <f>F180/0.9</f>
        <v>0.20777777777777778</v>
      </c>
      <c r="I180" s="129">
        <f t="shared" si="6"/>
        <v>0</v>
      </c>
      <c r="J180" s="137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38"/>
    </row>
    <row r="181" spans="2:21" ht="19.5" customHeight="1">
      <c r="B181" s="210">
        <v>19</v>
      </c>
      <c r="C181" s="208" t="s">
        <v>102</v>
      </c>
      <c r="D181" s="33" t="s">
        <v>5</v>
      </c>
      <c r="E181" s="34">
        <v>4</v>
      </c>
      <c r="F181" s="45" t="s">
        <v>38</v>
      </c>
      <c r="G181" s="34" t="s">
        <v>38</v>
      </c>
      <c r="H181" s="35" t="s">
        <v>38</v>
      </c>
      <c r="I181" s="109">
        <f t="shared" si="6"/>
        <v>0</v>
      </c>
      <c r="J181" s="135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36"/>
    </row>
    <row r="182" spans="2:21" ht="19.5" customHeight="1" thickBot="1">
      <c r="B182" s="211"/>
      <c r="C182" s="209"/>
      <c r="D182" s="37" t="s">
        <v>6</v>
      </c>
      <c r="E182" s="38">
        <v>4</v>
      </c>
      <c r="F182" s="42">
        <v>3.571</v>
      </c>
      <c r="G182" s="38">
        <f>(H182/E182)*100</f>
        <v>99.19444444444446</v>
      </c>
      <c r="H182" s="43">
        <f>F182/0.9</f>
        <v>3.967777777777778</v>
      </c>
      <c r="I182" s="129">
        <f t="shared" si="6"/>
        <v>0.035</v>
      </c>
      <c r="J182" s="137"/>
      <c r="K182" s="111"/>
      <c r="L182" s="111"/>
      <c r="M182" s="111"/>
      <c r="N182" s="111"/>
      <c r="O182" s="111">
        <v>0.015</v>
      </c>
      <c r="P182" s="111"/>
      <c r="Q182" s="111">
        <v>0.02</v>
      </c>
      <c r="R182" s="111"/>
      <c r="S182" s="111"/>
      <c r="T182" s="111"/>
      <c r="U182" s="138"/>
    </row>
    <row r="183" spans="2:21" ht="19.5" customHeight="1">
      <c r="B183" s="210">
        <v>20</v>
      </c>
      <c r="C183" s="208" t="s">
        <v>103</v>
      </c>
      <c r="D183" s="33" t="s">
        <v>5</v>
      </c>
      <c r="E183" s="34">
        <v>2.5</v>
      </c>
      <c r="F183" s="45" t="s">
        <v>7</v>
      </c>
      <c r="G183" s="34" t="s">
        <v>7</v>
      </c>
      <c r="H183" s="35" t="s">
        <v>7</v>
      </c>
      <c r="I183" s="109">
        <f t="shared" si="6"/>
        <v>0</v>
      </c>
      <c r="J183" s="135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36"/>
    </row>
    <row r="184" spans="2:21" ht="19.5" customHeight="1" thickBot="1">
      <c r="B184" s="211"/>
      <c r="C184" s="209"/>
      <c r="D184" s="37" t="s">
        <v>6</v>
      </c>
      <c r="E184" s="38">
        <v>2.5</v>
      </c>
      <c r="F184" s="42">
        <v>0.294</v>
      </c>
      <c r="G184" s="38">
        <f>(H184/E184)*100</f>
        <v>13.066666666666665</v>
      </c>
      <c r="H184" s="43">
        <f>F184/0.9</f>
        <v>0.32666666666666666</v>
      </c>
      <c r="I184" s="129">
        <f t="shared" si="6"/>
        <v>0.496</v>
      </c>
      <c r="J184" s="137"/>
      <c r="K184" s="111"/>
      <c r="L184" s="111"/>
      <c r="M184" s="111"/>
      <c r="N184" s="111">
        <v>0.4</v>
      </c>
      <c r="O184" s="111">
        <v>0.09</v>
      </c>
      <c r="P184" s="111"/>
      <c r="Q184" s="111"/>
      <c r="R184" s="111">
        <v>0.006</v>
      </c>
      <c r="S184" s="111"/>
      <c r="T184" s="111"/>
      <c r="U184" s="138"/>
    </row>
    <row r="185" spans="2:21" ht="19.5" customHeight="1">
      <c r="B185" s="210">
        <v>21</v>
      </c>
      <c r="C185" s="208" t="s">
        <v>104</v>
      </c>
      <c r="D185" s="33" t="s">
        <v>5</v>
      </c>
      <c r="E185" s="34">
        <v>2.5</v>
      </c>
      <c r="F185" s="45" t="s">
        <v>7</v>
      </c>
      <c r="G185" s="34" t="s">
        <v>7</v>
      </c>
      <c r="H185" s="35" t="s">
        <v>7</v>
      </c>
      <c r="I185" s="109">
        <f t="shared" si="6"/>
        <v>0</v>
      </c>
      <c r="J185" s="135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36"/>
    </row>
    <row r="186" spans="2:21" ht="19.5" customHeight="1" thickBot="1">
      <c r="B186" s="211"/>
      <c r="C186" s="209"/>
      <c r="D186" s="37" t="s">
        <v>6</v>
      </c>
      <c r="E186" s="38">
        <v>2.5</v>
      </c>
      <c r="F186" s="42">
        <v>2.24</v>
      </c>
      <c r="G186" s="38">
        <f>(H186/E186)*100</f>
        <v>99.55555555555556</v>
      </c>
      <c r="H186" s="43">
        <f>F186/0.9</f>
        <v>2.488888888888889</v>
      </c>
      <c r="I186" s="129">
        <f t="shared" si="6"/>
        <v>1.275</v>
      </c>
      <c r="J186" s="137"/>
      <c r="K186" s="111"/>
      <c r="L186" s="111"/>
      <c r="M186" s="111">
        <v>0.005</v>
      </c>
      <c r="N186" s="111">
        <v>0.5</v>
      </c>
      <c r="O186" s="111"/>
      <c r="P186" s="111"/>
      <c r="Q186" s="111">
        <v>0.26</v>
      </c>
      <c r="R186" s="111">
        <v>0.51</v>
      </c>
      <c r="S186" s="111"/>
      <c r="T186" s="111"/>
      <c r="U186" s="138"/>
    </row>
    <row r="187" spans="2:21" ht="19.5" customHeight="1">
      <c r="B187" s="228">
        <v>22</v>
      </c>
      <c r="C187" s="221" t="s">
        <v>105</v>
      </c>
      <c r="D187" s="33" t="s">
        <v>5</v>
      </c>
      <c r="E187" s="34">
        <v>4</v>
      </c>
      <c r="F187" s="45">
        <v>3.58</v>
      </c>
      <c r="G187" s="34">
        <f>(H187/E187)*100</f>
        <v>99.44444444444444</v>
      </c>
      <c r="H187" s="35">
        <f>F187/0.9</f>
        <v>3.977777777777778</v>
      </c>
      <c r="I187" s="109">
        <f t="shared" si="6"/>
        <v>0.941</v>
      </c>
      <c r="J187" s="147"/>
      <c r="K187" s="126"/>
      <c r="L187" s="126"/>
      <c r="M187" s="126">
        <v>0.142</v>
      </c>
      <c r="N187" s="126">
        <v>0.19</v>
      </c>
      <c r="O187" s="126">
        <v>0.23</v>
      </c>
      <c r="P187" s="126"/>
      <c r="Q187" s="126">
        <v>0.129</v>
      </c>
      <c r="R187" s="126">
        <v>0.25</v>
      </c>
      <c r="S187" s="126"/>
      <c r="T187" s="126"/>
      <c r="U187" s="148"/>
    </row>
    <row r="188" spans="2:21" ht="19.5" customHeight="1">
      <c r="B188" s="229"/>
      <c r="C188" s="222"/>
      <c r="D188" s="14" t="s">
        <v>6</v>
      </c>
      <c r="E188" s="15">
        <v>4</v>
      </c>
      <c r="F188" s="69">
        <v>3.59</v>
      </c>
      <c r="G188" s="15">
        <f>(H188/E188)*100</f>
        <v>99.72222222222221</v>
      </c>
      <c r="H188" s="70">
        <f>F188/0.9</f>
        <v>3.9888888888888885</v>
      </c>
      <c r="I188" s="130">
        <f t="shared" si="6"/>
        <v>0</v>
      </c>
      <c r="J188" s="149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50"/>
    </row>
    <row r="189" spans="2:21" ht="19.5" customHeight="1" thickBot="1">
      <c r="B189" s="202"/>
      <c r="C189" s="223"/>
      <c r="D189" s="37" t="s">
        <v>33</v>
      </c>
      <c r="E189" s="38">
        <v>4</v>
      </c>
      <c r="F189" s="42" t="s">
        <v>7</v>
      </c>
      <c r="G189" s="38" t="s">
        <v>7</v>
      </c>
      <c r="H189" s="43" t="s">
        <v>7</v>
      </c>
      <c r="I189" s="129">
        <f t="shared" si="6"/>
        <v>0</v>
      </c>
      <c r="J189" s="151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52"/>
    </row>
    <row r="190" spans="2:21" ht="19.5" customHeight="1">
      <c r="B190" s="210">
        <v>23</v>
      </c>
      <c r="C190" s="208" t="s">
        <v>106</v>
      </c>
      <c r="D190" s="33" t="s">
        <v>5</v>
      </c>
      <c r="E190" s="34">
        <v>1.6</v>
      </c>
      <c r="F190" s="45">
        <v>0.234</v>
      </c>
      <c r="G190" s="34">
        <f>(H190/E190)*100</f>
        <v>16.25</v>
      </c>
      <c r="H190" s="35">
        <f>F190/0.9</f>
        <v>0.26</v>
      </c>
      <c r="I190" s="109">
        <f t="shared" si="6"/>
        <v>0</v>
      </c>
      <c r="J190" s="135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36"/>
    </row>
    <row r="191" spans="2:21" ht="19.5" customHeight="1" thickBot="1">
      <c r="B191" s="211"/>
      <c r="C191" s="209"/>
      <c r="D191" s="37" t="s">
        <v>6</v>
      </c>
      <c r="E191" s="38">
        <v>2.5</v>
      </c>
      <c r="F191" s="42" t="s">
        <v>7</v>
      </c>
      <c r="G191" s="38" t="s">
        <v>7</v>
      </c>
      <c r="H191" s="43" t="s">
        <v>7</v>
      </c>
      <c r="I191" s="129">
        <f t="shared" si="6"/>
        <v>0</v>
      </c>
      <c r="J191" s="137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38"/>
    </row>
    <row r="192" spans="2:21" ht="19.5" customHeight="1">
      <c r="B192" s="210">
        <v>24</v>
      </c>
      <c r="C192" s="208" t="s">
        <v>107</v>
      </c>
      <c r="D192" s="33" t="s">
        <v>5</v>
      </c>
      <c r="E192" s="34">
        <v>63</v>
      </c>
      <c r="F192" s="45">
        <v>18.14</v>
      </c>
      <c r="G192" s="34">
        <f>(H192/E192)*100</f>
        <v>31.99294532627866</v>
      </c>
      <c r="H192" s="35">
        <f>F192/0.9</f>
        <v>20.155555555555555</v>
      </c>
      <c r="I192" s="109">
        <f t="shared" si="6"/>
        <v>0</v>
      </c>
      <c r="J192" s="135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36"/>
    </row>
    <row r="193" spans="2:21" ht="19.5" customHeight="1" thickBot="1">
      <c r="B193" s="211"/>
      <c r="C193" s="209"/>
      <c r="D193" s="37" t="s">
        <v>6</v>
      </c>
      <c r="E193" s="38">
        <v>63</v>
      </c>
      <c r="F193" s="42">
        <v>18.75</v>
      </c>
      <c r="G193" s="38">
        <f>(H193/E193)*100</f>
        <v>33.06878306878306</v>
      </c>
      <c r="H193" s="43">
        <f>F193/0.9</f>
        <v>20.833333333333332</v>
      </c>
      <c r="I193" s="129">
        <f t="shared" si="6"/>
        <v>0</v>
      </c>
      <c r="J193" s="137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38"/>
    </row>
    <row r="194" spans="2:21" ht="19.5" customHeight="1">
      <c r="B194" s="210">
        <v>25</v>
      </c>
      <c r="C194" s="208" t="s">
        <v>108</v>
      </c>
      <c r="D194" s="33" t="s">
        <v>5</v>
      </c>
      <c r="E194" s="34">
        <v>40</v>
      </c>
      <c r="F194" s="45">
        <v>1.17</v>
      </c>
      <c r="G194" s="34">
        <f>(H194/E194)*100</f>
        <v>3.2499999999999996</v>
      </c>
      <c r="H194" s="35">
        <f>F194/0.9</f>
        <v>1.2999999999999998</v>
      </c>
      <c r="I194" s="109">
        <f t="shared" si="6"/>
        <v>1.35</v>
      </c>
      <c r="J194" s="135"/>
      <c r="K194" s="110"/>
      <c r="L194" s="110"/>
      <c r="M194" s="110">
        <v>0.07</v>
      </c>
      <c r="N194" s="110"/>
      <c r="O194" s="110"/>
      <c r="P194" s="110"/>
      <c r="Q194" s="110">
        <v>1.25</v>
      </c>
      <c r="R194" s="110">
        <v>0.03</v>
      </c>
      <c r="S194" s="110"/>
      <c r="T194" s="110"/>
      <c r="U194" s="136"/>
    </row>
    <row r="195" spans="2:21" ht="19.5" customHeight="1" thickBot="1">
      <c r="B195" s="211"/>
      <c r="C195" s="209"/>
      <c r="D195" s="37" t="s">
        <v>6</v>
      </c>
      <c r="E195" s="38">
        <v>40</v>
      </c>
      <c r="F195" s="42">
        <v>1.84</v>
      </c>
      <c r="G195" s="38">
        <f>(H195/E195)*100</f>
        <v>5.111111111111111</v>
      </c>
      <c r="H195" s="43">
        <f>F195/0.9</f>
        <v>2.0444444444444443</v>
      </c>
      <c r="I195" s="129">
        <f t="shared" si="6"/>
        <v>0</v>
      </c>
      <c r="J195" s="137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38"/>
    </row>
    <row r="196" spans="2:21" ht="19.5" customHeight="1">
      <c r="B196" s="210">
        <v>26</v>
      </c>
      <c r="C196" s="208" t="s">
        <v>109</v>
      </c>
      <c r="D196" s="33" t="s">
        <v>5</v>
      </c>
      <c r="E196" s="34">
        <v>40</v>
      </c>
      <c r="F196" s="45" t="s">
        <v>7</v>
      </c>
      <c r="G196" s="34" t="s">
        <v>7</v>
      </c>
      <c r="H196" s="35" t="s">
        <v>7</v>
      </c>
      <c r="I196" s="109">
        <f t="shared" si="6"/>
        <v>0</v>
      </c>
      <c r="J196" s="135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36"/>
    </row>
    <row r="197" spans="2:21" ht="19.5" customHeight="1" thickBot="1">
      <c r="B197" s="211"/>
      <c r="C197" s="209"/>
      <c r="D197" s="37" t="s">
        <v>6</v>
      </c>
      <c r="E197" s="38">
        <v>40</v>
      </c>
      <c r="F197" s="42">
        <v>34.45</v>
      </c>
      <c r="G197" s="38">
        <f>(H197/E197)*100</f>
        <v>95.69444444444444</v>
      </c>
      <c r="H197" s="43">
        <f>F197/0.9</f>
        <v>38.27777777777778</v>
      </c>
      <c r="I197" s="129">
        <f t="shared" si="6"/>
        <v>5.524</v>
      </c>
      <c r="J197" s="137"/>
      <c r="K197" s="111"/>
      <c r="L197" s="111"/>
      <c r="M197" s="111">
        <v>0.885</v>
      </c>
      <c r="N197" s="111">
        <v>0.34</v>
      </c>
      <c r="O197" s="111">
        <v>0.932</v>
      </c>
      <c r="P197" s="111"/>
      <c r="Q197" s="111">
        <v>2.022</v>
      </c>
      <c r="R197" s="111">
        <v>1.345</v>
      </c>
      <c r="S197" s="111"/>
      <c r="T197" s="111"/>
      <c r="U197" s="138"/>
    </row>
    <row r="198" spans="2:21" ht="27.75" customHeight="1" thickBot="1">
      <c r="B198" s="66"/>
      <c r="C198" s="82"/>
      <c r="D198" s="82"/>
      <c r="E198" s="112" t="s">
        <v>110</v>
      </c>
      <c r="F198" s="82"/>
      <c r="G198" s="82"/>
      <c r="H198" s="82"/>
      <c r="I198" s="82"/>
      <c r="J198" s="133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134"/>
    </row>
    <row r="199" spans="2:21" ht="19.5" customHeight="1">
      <c r="B199" s="210">
        <v>1</v>
      </c>
      <c r="C199" s="208" t="s">
        <v>111</v>
      </c>
      <c r="D199" s="33" t="s">
        <v>5</v>
      </c>
      <c r="E199" s="34">
        <v>6.3</v>
      </c>
      <c r="F199" s="45" t="s">
        <v>7</v>
      </c>
      <c r="G199" s="34" t="s">
        <v>7</v>
      </c>
      <c r="H199" s="35" t="s">
        <v>7</v>
      </c>
      <c r="I199" s="109">
        <f aca="true" t="shared" si="7" ref="I199:I216">SUM(J199:V199)</f>
        <v>0</v>
      </c>
      <c r="J199" s="135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36"/>
    </row>
    <row r="200" spans="2:21" ht="19.5" customHeight="1" thickBot="1">
      <c r="B200" s="211"/>
      <c r="C200" s="209"/>
      <c r="D200" s="37" t="s">
        <v>6</v>
      </c>
      <c r="E200" s="38">
        <v>6.3</v>
      </c>
      <c r="F200" s="42">
        <v>0.29</v>
      </c>
      <c r="G200" s="38">
        <f>(H200/E200)*100</f>
        <v>5.114638447971781</v>
      </c>
      <c r="H200" s="43">
        <f>F200/0.9</f>
        <v>0.3222222222222222</v>
      </c>
      <c r="I200" s="129">
        <f t="shared" si="7"/>
        <v>0</v>
      </c>
      <c r="J200" s="137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38"/>
    </row>
    <row r="201" spans="2:21" ht="19.5" customHeight="1">
      <c r="B201" s="210">
        <v>2</v>
      </c>
      <c r="C201" s="208" t="s">
        <v>112</v>
      </c>
      <c r="D201" s="33" t="s">
        <v>5</v>
      </c>
      <c r="E201" s="34">
        <v>10</v>
      </c>
      <c r="F201" s="45">
        <v>1.11</v>
      </c>
      <c r="G201" s="34">
        <f>(H201/E201)*100</f>
        <v>12.333333333333334</v>
      </c>
      <c r="H201" s="35">
        <f>F201/0.9</f>
        <v>1.2333333333333334</v>
      </c>
      <c r="I201" s="109">
        <f t="shared" si="7"/>
        <v>0.02</v>
      </c>
      <c r="J201" s="135"/>
      <c r="K201" s="110"/>
      <c r="L201" s="110"/>
      <c r="M201" s="110"/>
      <c r="N201" s="110">
        <v>0.015</v>
      </c>
      <c r="O201" s="110">
        <v>0.005</v>
      </c>
      <c r="P201" s="110"/>
      <c r="Q201" s="110"/>
      <c r="R201" s="110"/>
      <c r="S201" s="110"/>
      <c r="T201" s="110"/>
      <c r="U201" s="136"/>
    </row>
    <row r="202" spans="2:21" ht="19.5" customHeight="1" thickBot="1">
      <c r="B202" s="211"/>
      <c r="C202" s="209"/>
      <c r="D202" s="37" t="s">
        <v>6</v>
      </c>
      <c r="E202" s="38">
        <v>10</v>
      </c>
      <c r="F202" s="42" t="s">
        <v>7</v>
      </c>
      <c r="G202" s="38" t="s">
        <v>7</v>
      </c>
      <c r="H202" s="43" t="s">
        <v>7</v>
      </c>
      <c r="I202" s="129">
        <f t="shared" si="7"/>
        <v>0</v>
      </c>
      <c r="J202" s="137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38"/>
    </row>
    <row r="203" spans="2:21" ht="19.5" customHeight="1">
      <c r="B203" s="210">
        <v>3</v>
      </c>
      <c r="C203" s="208" t="s">
        <v>113</v>
      </c>
      <c r="D203" s="33" t="s">
        <v>5</v>
      </c>
      <c r="E203" s="34">
        <v>6.3</v>
      </c>
      <c r="F203" s="45" t="s">
        <v>7</v>
      </c>
      <c r="G203" s="34" t="s">
        <v>7</v>
      </c>
      <c r="H203" s="35" t="s">
        <v>7</v>
      </c>
      <c r="I203" s="109">
        <f t="shared" si="7"/>
        <v>0</v>
      </c>
      <c r="J203" s="135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36"/>
    </row>
    <row r="204" spans="2:21" ht="19.5" customHeight="1" thickBot="1">
      <c r="B204" s="211"/>
      <c r="C204" s="209"/>
      <c r="D204" s="37" t="s">
        <v>6</v>
      </c>
      <c r="E204" s="38">
        <v>6.3</v>
      </c>
      <c r="F204" s="42">
        <v>1.02</v>
      </c>
      <c r="G204" s="38">
        <f>(H204/E204)*100</f>
        <v>17.989417989417987</v>
      </c>
      <c r="H204" s="43">
        <f>F204/0.9</f>
        <v>1.1333333333333333</v>
      </c>
      <c r="I204" s="129">
        <f t="shared" si="7"/>
        <v>0.08</v>
      </c>
      <c r="J204" s="137"/>
      <c r="K204" s="111"/>
      <c r="L204" s="111"/>
      <c r="M204" s="111"/>
      <c r="N204" s="111"/>
      <c r="O204" s="111"/>
      <c r="P204" s="111"/>
      <c r="Q204" s="111"/>
      <c r="R204" s="111">
        <v>0.08</v>
      </c>
      <c r="S204" s="111"/>
      <c r="T204" s="111"/>
      <c r="U204" s="138"/>
    </row>
    <row r="205" spans="2:21" ht="19.5" customHeight="1">
      <c r="B205" s="210">
        <v>4</v>
      </c>
      <c r="C205" s="208" t="s">
        <v>114</v>
      </c>
      <c r="D205" s="33" t="s">
        <v>5</v>
      </c>
      <c r="E205" s="34">
        <v>1.6</v>
      </c>
      <c r="F205" s="45">
        <v>0.817</v>
      </c>
      <c r="G205" s="34">
        <f>(H205/E205)*100</f>
        <v>56.7361111111111</v>
      </c>
      <c r="H205" s="35">
        <f>F205/0.9</f>
        <v>0.9077777777777777</v>
      </c>
      <c r="I205" s="109">
        <f t="shared" si="7"/>
        <v>0</v>
      </c>
      <c r="J205" s="135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36"/>
    </row>
    <row r="206" spans="2:21" ht="19.5" customHeight="1" thickBot="1">
      <c r="B206" s="211"/>
      <c r="C206" s="209"/>
      <c r="D206" s="37" t="s">
        <v>6</v>
      </c>
      <c r="E206" s="38">
        <v>1.8</v>
      </c>
      <c r="F206" s="42" t="s">
        <v>7</v>
      </c>
      <c r="G206" s="38" t="s">
        <v>7</v>
      </c>
      <c r="H206" s="43" t="s">
        <v>7</v>
      </c>
      <c r="I206" s="129">
        <f t="shared" si="7"/>
        <v>0</v>
      </c>
      <c r="J206" s="137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38"/>
    </row>
    <row r="207" spans="2:21" ht="19.5" customHeight="1">
      <c r="B207" s="210">
        <v>5</v>
      </c>
      <c r="C207" s="208" t="s">
        <v>115</v>
      </c>
      <c r="D207" s="33" t="s">
        <v>5</v>
      </c>
      <c r="E207" s="34">
        <v>1</v>
      </c>
      <c r="F207" s="45">
        <v>0.465</v>
      </c>
      <c r="G207" s="34">
        <f>(H207/E207)*100</f>
        <v>51.66666666666667</v>
      </c>
      <c r="H207" s="35">
        <f>F207/0.9</f>
        <v>0.5166666666666667</v>
      </c>
      <c r="I207" s="109">
        <f t="shared" si="7"/>
        <v>0</v>
      </c>
      <c r="J207" s="135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36"/>
    </row>
    <row r="208" spans="2:21" ht="19.5" customHeight="1" thickBot="1">
      <c r="B208" s="211"/>
      <c r="C208" s="209"/>
      <c r="D208" s="37" t="s">
        <v>6</v>
      </c>
      <c r="E208" s="38">
        <v>2.5</v>
      </c>
      <c r="F208" s="42" t="s">
        <v>7</v>
      </c>
      <c r="G208" s="38" t="s">
        <v>7</v>
      </c>
      <c r="H208" s="43" t="s">
        <v>7</v>
      </c>
      <c r="I208" s="129">
        <f t="shared" si="7"/>
        <v>0</v>
      </c>
      <c r="J208" s="137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38"/>
    </row>
    <row r="209" spans="2:21" ht="19.5" customHeight="1">
      <c r="B209" s="210">
        <v>6</v>
      </c>
      <c r="C209" s="208" t="s">
        <v>116</v>
      </c>
      <c r="D209" s="33" t="s">
        <v>5</v>
      </c>
      <c r="E209" s="34">
        <v>1.6</v>
      </c>
      <c r="F209" s="45" t="s">
        <v>7</v>
      </c>
      <c r="G209" s="34" t="s">
        <v>7</v>
      </c>
      <c r="H209" s="35" t="s">
        <v>7</v>
      </c>
      <c r="I209" s="109">
        <f t="shared" si="7"/>
        <v>0</v>
      </c>
      <c r="J209" s="135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36"/>
    </row>
    <row r="210" spans="2:21" ht="19.5" customHeight="1" thickBot="1">
      <c r="B210" s="211"/>
      <c r="C210" s="209"/>
      <c r="D210" s="37" t="s">
        <v>6</v>
      </c>
      <c r="E210" s="38">
        <v>1</v>
      </c>
      <c r="F210" s="42">
        <v>0.311</v>
      </c>
      <c r="G210" s="38">
        <f>(H210/E210)*100</f>
        <v>34.55555555555556</v>
      </c>
      <c r="H210" s="43">
        <f>F210/0.9</f>
        <v>0.34555555555555556</v>
      </c>
      <c r="I210" s="129">
        <f t="shared" si="7"/>
        <v>0</v>
      </c>
      <c r="J210" s="137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38"/>
    </row>
    <row r="211" spans="2:21" ht="19.5" customHeight="1">
      <c r="B211" s="210">
        <v>7</v>
      </c>
      <c r="C211" s="208" t="s">
        <v>117</v>
      </c>
      <c r="D211" s="33" t="s">
        <v>5</v>
      </c>
      <c r="E211" s="34">
        <v>1.6</v>
      </c>
      <c r="F211" s="45">
        <v>2</v>
      </c>
      <c r="G211" s="34">
        <f>(H211/E211)*100</f>
        <v>138.88888888888889</v>
      </c>
      <c r="H211" s="35">
        <f>F211/0.9</f>
        <v>2.2222222222222223</v>
      </c>
      <c r="I211" s="109">
        <f t="shared" si="7"/>
        <v>0</v>
      </c>
      <c r="J211" s="135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36"/>
    </row>
    <row r="212" spans="2:21" ht="19.5" customHeight="1" thickBot="1">
      <c r="B212" s="211"/>
      <c r="C212" s="209"/>
      <c r="D212" s="37" t="s">
        <v>6</v>
      </c>
      <c r="E212" s="38">
        <v>1.6</v>
      </c>
      <c r="F212" s="42" t="s">
        <v>7</v>
      </c>
      <c r="G212" s="38" t="s">
        <v>7</v>
      </c>
      <c r="H212" s="43" t="s">
        <v>7</v>
      </c>
      <c r="I212" s="129">
        <f t="shared" si="7"/>
        <v>0</v>
      </c>
      <c r="J212" s="137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38"/>
    </row>
    <row r="213" spans="2:21" ht="19.5" customHeight="1">
      <c r="B213" s="210">
        <v>8</v>
      </c>
      <c r="C213" s="208" t="s">
        <v>118</v>
      </c>
      <c r="D213" s="33" t="s">
        <v>5</v>
      </c>
      <c r="E213" s="71">
        <v>1</v>
      </c>
      <c r="F213" s="224" t="s">
        <v>119</v>
      </c>
      <c r="G213" s="225"/>
      <c r="H213" s="225"/>
      <c r="I213" s="132">
        <f t="shared" si="7"/>
        <v>0</v>
      </c>
      <c r="J213" s="135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36"/>
    </row>
    <row r="214" spans="2:21" ht="19.5" customHeight="1" thickBot="1">
      <c r="B214" s="211"/>
      <c r="C214" s="209"/>
      <c r="D214" s="37" t="s">
        <v>6</v>
      </c>
      <c r="E214" s="72">
        <v>1.6</v>
      </c>
      <c r="F214" s="226"/>
      <c r="G214" s="227"/>
      <c r="H214" s="227"/>
      <c r="I214" s="162">
        <f t="shared" si="7"/>
        <v>0</v>
      </c>
      <c r="J214" s="137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38"/>
    </row>
    <row r="215" spans="2:21" ht="19.5" customHeight="1">
      <c r="B215" s="210">
        <v>9</v>
      </c>
      <c r="C215" s="208" t="s">
        <v>120</v>
      </c>
      <c r="D215" s="33" t="s">
        <v>5</v>
      </c>
      <c r="E215" s="34">
        <v>1</v>
      </c>
      <c r="F215" s="45" t="s">
        <v>7</v>
      </c>
      <c r="G215" s="34" t="s">
        <v>7</v>
      </c>
      <c r="H215" s="35" t="s">
        <v>7</v>
      </c>
      <c r="I215" s="109">
        <f t="shared" si="7"/>
        <v>0</v>
      </c>
      <c r="J215" s="135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36"/>
    </row>
    <row r="216" spans="2:21" ht="19.5" customHeight="1" thickBot="1">
      <c r="B216" s="211"/>
      <c r="C216" s="209"/>
      <c r="D216" s="37" t="s">
        <v>6</v>
      </c>
      <c r="E216" s="38">
        <v>1</v>
      </c>
      <c r="F216" s="42">
        <v>0.311</v>
      </c>
      <c r="G216" s="38">
        <f>(H216/E216)*100</f>
        <v>34.55555555555556</v>
      </c>
      <c r="H216" s="43">
        <f>F216/0.9</f>
        <v>0.34555555555555556</v>
      </c>
      <c r="I216" s="129">
        <f t="shared" si="7"/>
        <v>0.005</v>
      </c>
      <c r="J216" s="153"/>
      <c r="K216" s="154"/>
      <c r="L216" s="154"/>
      <c r="M216" s="154"/>
      <c r="N216" s="154"/>
      <c r="O216" s="154"/>
      <c r="P216" s="154"/>
      <c r="Q216" s="154">
        <v>0.005</v>
      </c>
      <c r="R216" s="154"/>
      <c r="S216" s="154"/>
      <c r="T216" s="154"/>
      <c r="U216" s="155"/>
    </row>
    <row r="217" ht="30" customHeight="1">
      <c r="B217"/>
    </row>
    <row r="218" ht="34.5" customHeight="1">
      <c r="B218"/>
    </row>
    <row r="220" ht="19.5" customHeight="1">
      <c r="E220" s="22"/>
    </row>
  </sheetData>
  <sheetProtection/>
  <mergeCells count="203">
    <mergeCell ref="C140:C141"/>
    <mergeCell ref="B142:B143"/>
    <mergeCell ref="B21:B22"/>
    <mergeCell ref="C21:C22"/>
    <mergeCell ref="B63:B64"/>
    <mergeCell ref="C63:C64"/>
    <mergeCell ref="B59:B60"/>
    <mergeCell ref="C59:C60"/>
    <mergeCell ref="B57:B58"/>
    <mergeCell ref="B61:B62"/>
    <mergeCell ref="B9:B10"/>
    <mergeCell ref="C9:C10"/>
    <mergeCell ref="C17:C18"/>
    <mergeCell ref="C19:C20"/>
    <mergeCell ref="B11:B12"/>
    <mergeCell ref="C11:C12"/>
    <mergeCell ref="B17:B18"/>
    <mergeCell ref="B13:B14"/>
    <mergeCell ref="C13:C14"/>
    <mergeCell ref="B15:B16"/>
    <mergeCell ref="B5:B6"/>
    <mergeCell ref="C5:C6"/>
    <mergeCell ref="B7:B8"/>
    <mergeCell ref="C7:C8"/>
    <mergeCell ref="C15:C16"/>
    <mergeCell ref="C43:C44"/>
    <mergeCell ref="C45:C46"/>
    <mergeCell ref="B31:B32"/>
    <mergeCell ref="C31:C32"/>
    <mergeCell ref="B33:B34"/>
    <mergeCell ref="C33:C34"/>
    <mergeCell ref="B29:B30"/>
    <mergeCell ref="B23:B24"/>
    <mergeCell ref="C23:C24"/>
    <mergeCell ref="C61:C62"/>
    <mergeCell ref="C57:C58"/>
    <mergeCell ref="B65:B66"/>
    <mergeCell ref="C65:C66"/>
    <mergeCell ref="B71:B72"/>
    <mergeCell ref="C71:C72"/>
    <mergeCell ref="B67:B68"/>
    <mergeCell ref="C67:C68"/>
    <mergeCell ref="B69:B70"/>
    <mergeCell ref="C69:C70"/>
    <mergeCell ref="B79:B80"/>
    <mergeCell ref="C79:C80"/>
    <mergeCell ref="B77:B78"/>
    <mergeCell ref="C77:C78"/>
    <mergeCell ref="C81:C82"/>
    <mergeCell ref="B87:B88"/>
    <mergeCell ref="C87:C88"/>
    <mergeCell ref="B81:B82"/>
    <mergeCell ref="B83:B84"/>
    <mergeCell ref="C83:C84"/>
    <mergeCell ref="B85:B86"/>
    <mergeCell ref="C85:C86"/>
    <mergeCell ref="B92:B93"/>
    <mergeCell ref="C92:C93"/>
    <mergeCell ref="B90:B91"/>
    <mergeCell ref="C90:C91"/>
    <mergeCell ref="B94:B95"/>
    <mergeCell ref="C94:C95"/>
    <mergeCell ref="B100:B101"/>
    <mergeCell ref="C100:C101"/>
    <mergeCell ref="B98:B99"/>
    <mergeCell ref="C98:C99"/>
    <mergeCell ref="B106:B107"/>
    <mergeCell ref="C106:C107"/>
    <mergeCell ref="B96:B97"/>
    <mergeCell ref="B108:B109"/>
    <mergeCell ref="C108:C109"/>
    <mergeCell ref="B104:B105"/>
    <mergeCell ref="C104:C105"/>
    <mergeCell ref="B102:B103"/>
    <mergeCell ref="C102:C103"/>
    <mergeCell ref="C96:C97"/>
    <mergeCell ref="B116:B117"/>
    <mergeCell ref="C116:C117"/>
    <mergeCell ref="B118:B119"/>
    <mergeCell ref="C118:C119"/>
    <mergeCell ref="B120:B121"/>
    <mergeCell ref="C120:C121"/>
    <mergeCell ref="B122:B123"/>
    <mergeCell ref="C122:C123"/>
    <mergeCell ref="B127:B128"/>
    <mergeCell ref="C127:C128"/>
    <mergeCell ref="B124:B125"/>
    <mergeCell ref="C124:C125"/>
    <mergeCell ref="B130:B131"/>
    <mergeCell ref="C130:C131"/>
    <mergeCell ref="B132:B133"/>
    <mergeCell ref="C132:C133"/>
    <mergeCell ref="C142:C143"/>
    <mergeCell ref="B145:B146"/>
    <mergeCell ref="C145:C146"/>
    <mergeCell ref="B134:B135"/>
    <mergeCell ref="C134:C135"/>
    <mergeCell ref="B136:B137"/>
    <mergeCell ref="C136:C137"/>
    <mergeCell ref="B138:B139"/>
    <mergeCell ref="C138:C139"/>
    <mergeCell ref="B140:B141"/>
    <mergeCell ref="B147:B148"/>
    <mergeCell ref="C147:C148"/>
    <mergeCell ref="B151:B152"/>
    <mergeCell ref="C151:C152"/>
    <mergeCell ref="B159:B160"/>
    <mergeCell ref="C159:C160"/>
    <mergeCell ref="B149:B150"/>
    <mergeCell ref="C149:C150"/>
    <mergeCell ref="B155:B156"/>
    <mergeCell ref="C155:C156"/>
    <mergeCell ref="B153:B154"/>
    <mergeCell ref="C153:C154"/>
    <mergeCell ref="B157:B158"/>
    <mergeCell ref="C157:C158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69:B170"/>
    <mergeCell ref="C169:C170"/>
    <mergeCell ref="B171:B172"/>
    <mergeCell ref="C171:C172"/>
    <mergeCell ref="B173:B174"/>
    <mergeCell ref="C173:C174"/>
    <mergeCell ref="B175:B176"/>
    <mergeCell ref="C175:C176"/>
    <mergeCell ref="B177:B178"/>
    <mergeCell ref="C177:C178"/>
    <mergeCell ref="B190:B191"/>
    <mergeCell ref="C190:C191"/>
    <mergeCell ref="B183:B184"/>
    <mergeCell ref="C183:C184"/>
    <mergeCell ref="B185:B186"/>
    <mergeCell ref="C185:C186"/>
    <mergeCell ref="B187:B189"/>
    <mergeCell ref="C187:C189"/>
    <mergeCell ref="B196:B197"/>
    <mergeCell ref="C196:C197"/>
    <mergeCell ref="B192:B193"/>
    <mergeCell ref="C192:C193"/>
    <mergeCell ref="B194:B195"/>
    <mergeCell ref="C194:C195"/>
    <mergeCell ref="C211:C212"/>
    <mergeCell ref="B207:B208"/>
    <mergeCell ref="C207:C208"/>
    <mergeCell ref="B209:B210"/>
    <mergeCell ref="C209:C210"/>
    <mergeCell ref="B75:B76"/>
    <mergeCell ref="C75:C76"/>
    <mergeCell ref="B73:B74"/>
    <mergeCell ref="C73:C74"/>
    <mergeCell ref="B54:B56"/>
    <mergeCell ref="C49:C50"/>
    <mergeCell ref="B51:B53"/>
    <mergeCell ref="C51:C53"/>
    <mergeCell ref="C54:C56"/>
    <mergeCell ref="B49:B50"/>
    <mergeCell ref="B47:B48"/>
    <mergeCell ref="C47:C48"/>
    <mergeCell ref="B35:B36"/>
    <mergeCell ref="C35:C36"/>
    <mergeCell ref="B37:B38"/>
    <mergeCell ref="C37:C38"/>
    <mergeCell ref="B45:B46"/>
    <mergeCell ref="B41:B42"/>
    <mergeCell ref="C41:C42"/>
    <mergeCell ref="B43:B44"/>
    <mergeCell ref="B19:B20"/>
    <mergeCell ref="C29:C30"/>
    <mergeCell ref="B27:B28"/>
    <mergeCell ref="C27:C28"/>
    <mergeCell ref="B25:B26"/>
    <mergeCell ref="C25:C26"/>
    <mergeCell ref="F213:H214"/>
    <mergeCell ref="B215:B216"/>
    <mergeCell ref="C215:C216"/>
    <mergeCell ref="B199:B200"/>
    <mergeCell ref="C199:C200"/>
    <mergeCell ref="B201:B202"/>
    <mergeCell ref="C201:C202"/>
    <mergeCell ref="B203:B204"/>
    <mergeCell ref="C203:C204"/>
    <mergeCell ref="B205:B206"/>
    <mergeCell ref="B114:B115"/>
    <mergeCell ref="C114:C115"/>
    <mergeCell ref="B213:B214"/>
    <mergeCell ref="C213:C214"/>
    <mergeCell ref="C205:C206"/>
    <mergeCell ref="B179:B180"/>
    <mergeCell ref="C179:C180"/>
    <mergeCell ref="B181:B182"/>
    <mergeCell ref="C181:C182"/>
    <mergeCell ref="B211:B212"/>
    <mergeCell ref="B110:B111"/>
    <mergeCell ref="C110:C111"/>
    <mergeCell ref="B112:B113"/>
    <mergeCell ref="C112:C113"/>
  </mergeCells>
  <hyperlinks>
    <hyperlink ref="E40" location="АМЭС!A1" display="Атбасарский РЭС"/>
    <hyperlink ref="E4" location="АМЭС!A1" display="Астраханский РЭС"/>
    <hyperlink ref="E89" location="АМЭС!A1" display="Аршалынский РЭС"/>
    <hyperlink ref="E126" location="АМЭС!A1" display="Егиндыкольский РЭС"/>
    <hyperlink ref="E144" location="АМЭС!A1" display="Целиноградский РЭС"/>
    <hyperlink ref="E198" location="АМЭС!A1" display="Коргалжынский РЭС"/>
  </hyperlinks>
  <printOptions/>
  <pageMargins left="0.75" right="0.75" top="0.51" bottom="0.87" header="0.5" footer="0.5"/>
  <pageSetup horizontalDpi="600" verticalDpi="600" orientation="landscape" paperSize="9" scale="93" r:id="rId1"/>
  <rowBreaks count="3" manualBreakCount="3">
    <brk id="14" min="1" max="14" man="1"/>
    <brk id="174" min="1" max="14" man="1"/>
    <brk id="202" min="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P169"/>
  <sheetViews>
    <sheetView zoomScalePageLayoutView="0" workbookViewId="0" topLeftCell="A1">
      <pane ySplit="3" topLeftCell="BM37" activePane="bottomLeft" state="frozen"/>
      <selection pane="topLeft" activeCell="A1" sqref="A1"/>
      <selection pane="bottomLeft" activeCell="B46" sqref="B46:L46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85" customWidth="1"/>
    <col min="12" max="12" width="11.00390625" style="85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12" ht="18">
      <c r="B1" s="182"/>
      <c r="C1" s="182"/>
      <c r="D1" s="182"/>
      <c r="E1" s="182"/>
      <c r="F1" s="182"/>
      <c r="G1" s="188" t="s">
        <v>308</v>
      </c>
      <c r="H1" s="184"/>
      <c r="I1" s="185"/>
      <c r="J1" s="185"/>
      <c r="K1" s="185"/>
      <c r="L1" s="185"/>
    </row>
    <row r="2" spans="2:14" ht="16.5" thickBot="1"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325</v>
      </c>
    </row>
    <row r="3" spans="2:14" ht="64.5" customHeight="1" thickBot="1"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  <c r="M3"/>
      <c r="N3"/>
    </row>
    <row r="4" spans="2:14" ht="27.75" customHeight="1" thickBot="1">
      <c r="B4" s="212" t="s">
        <v>132</v>
      </c>
      <c r="C4" s="213" t="s">
        <v>132</v>
      </c>
      <c r="D4" s="213"/>
      <c r="E4" s="213"/>
      <c r="F4" s="213"/>
      <c r="G4" s="213"/>
      <c r="H4" s="213"/>
      <c r="I4" s="213"/>
      <c r="J4" s="213"/>
      <c r="K4" s="213"/>
      <c r="L4" s="214"/>
      <c r="M4"/>
      <c r="N4"/>
    </row>
    <row r="5" spans="2:14" ht="19.5" customHeight="1">
      <c r="B5" s="204">
        <v>1</v>
      </c>
      <c r="C5" s="206" t="s">
        <v>133</v>
      </c>
      <c r="D5" s="33" t="s">
        <v>5</v>
      </c>
      <c r="E5" s="34">
        <v>10</v>
      </c>
      <c r="F5" s="45" t="s">
        <v>134</v>
      </c>
      <c r="G5" s="34"/>
      <c r="H5" s="35"/>
      <c r="I5" s="36">
        <f>IF('к-ты ЕМЭС'!I5=0,"",'к-ты ЕМЭС'!I5)</f>
      </c>
      <c r="J5" s="114"/>
      <c r="K5" s="114"/>
      <c r="L5" s="25"/>
      <c r="M5"/>
      <c r="N5"/>
    </row>
    <row r="6" spans="2:14" ht="19.5" customHeight="1" thickBot="1">
      <c r="B6" s="205"/>
      <c r="C6" s="207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40">
        <f>IF('к-ты ЕМЭС'!I6=0,"",'к-ты ЕМЭС'!I6)</f>
      </c>
      <c r="J6" s="44">
        <f>SUM(F6,I6)</f>
        <v>2.57</v>
      </c>
      <c r="K6" s="40">
        <f>J6/0.93</f>
        <v>2.7634408602150535</v>
      </c>
      <c r="L6" s="117">
        <f>K6/E6</f>
        <v>0.27634408602150534</v>
      </c>
      <c r="M6"/>
      <c r="N6"/>
    </row>
    <row r="7" spans="2:14" ht="19.5" customHeight="1">
      <c r="B7" s="204">
        <v>2</v>
      </c>
      <c r="C7" s="206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14">
        <f>IF('к-ты ЕМЭС'!I7=0,"",'к-ты ЕМЭС'!I7)</f>
      </c>
      <c r="J7" s="114"/>
      <c r="K7" s="114"/>
      <c r="L7" s="25"/>
      <c r="M7"/>
      <c r="N7"/>
    </row>
    <row r="8" spans="2:14" ht="19.5" customHeight="1" thickBot="1">
      <c r="B8" s="205"/>
      <c r="C8" s="207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40">
        <f>IF('к-ты ЕМЭС'!I8=0,"",'к-ты ЕМЭС'!I8)</f>
        <v>0.015</v>
      </c>
      <c r="J8" s="44">
        <f>SUM(F8,I8)</f>
        <v>2.955</v>
      </c>
      <c r="K8" s="40">
        <f>J8/0.93</f>
        <v>3.1774193548387095</v>
      </c>
      <c r="L8" s="117">
        <f>K8/E8</f>
        <v>0.317741935483871</v>
      </c>
      <c r="M8"/>
      <c r="N8"/>
    </row>
    <row r="9" spans="2:14" ht="19.5" customHeight="1">
      <c r="B9" s="204">
        <v>3</v>
      </c>
      <c r="C9" s="206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14">
        <f>IF('к-ты ЕМЭС'!I9=0,"",'к-ты ЕМЭС'!I9)</f>
      </c>
      <c r="J9" s="114"/>
      <c r="K9" s="114"/>
      <c r="L9" s="25"/>
      <c r="M9"/>
      <c r="N9"/>
    </row>
    <row r="10" spans="2:14" ht="19.5" customHeight="1" thickBot="1">
      <c r="B10" s="205"/>
      <c r="C10" s="207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40">
        <f>IF('к-ты ЕМЭС'!I10=0,"",'к-ты ЕМЭС'!I10)</f>
        <v>0.665</v>
      </c>
      <c r="J10" s="44">
        <f>SUM(F10,I10)</f>
        <v>3.325</v>
      </c>
      <c r="K10" s="40">
        <f>J10/0.93</f>
        <v>3.575268817204301</v>
      </c>
      <c r="L10" s="117">
        <f>K10/E10</f>
        <v>0.3575268817204301</v>
      </c>
      <c r="M10"/>
      <c r="N10"/>
    </row>
    <row r="11" spans="2:14" ht="30" customHeight="1" thickBot="1"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36">
        <f>IF('к-ты ЕМЭС'!I11=0,"",'к-ты ЕМЭС'!I11)</f>
      </c>
      <c r="J11" s="46">
        <f>SUM(F11,I11)</f>
        <v>0.128</v>
      </c>
      <c r="K11" s="36">
        <f>J11/0.93</f>
        <v>0.13763440860215054</v>
      </c>
      <c r="L11" s="25">
        <f>K11/E11</f>
        <v>0.08602150537634408</v>
      </c>
      <c r="M11"/>
      <c r="N11"/>
    </row>
    <row r="12" spans="2:14" ht="19.5" customHeight="1">
      <c r="B12" s="204">
        <v>5</v>
      </c>
      <c r="C12" s="206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14">
        <f>IF('к-ты ЕМЭС'!I12=0,"",'к-ты ЕМЭС'!I12)</f>
      </c>
      <c r="J12" s="166">
        <f>SUM(F12,I12)</f>
        <v>0.032</v>
      </c>
      <c r="K12" s="114">
        <f>J12/0.93</f>
        <v>0.034408602150537634</v>
      </c>
      <c r="L12" s="25">
        <f>K12/E12</f>
        <v>0.013763440860215054</v>
      </c>
      <c r="M12"/>
      <c r="N12"/>
    </row>
    <row r="13" spans="2:14" ht="19.5" customHeight="1" thickBot="1">
      <c r="B13" s="205"/>
      <c r="C13" s="207"/>
      <c r="D13" s="37" t="s">
        <v>6</v>
      </c>
      <c r="E13" s="38">
        <v>1.6</v>
      </c>
      <c r="F13" s="42" t="s">
        <v>134</v>
      </c>
      <c r="G13" s="38"/>
      <c r="H13" s="43"/>
      <c r="I13" s="40">
        <f>IF('к-ты ЕМЭС'!I13=0,"",'к-ты ЕМЭС'!I13)</f>
      </c>
      <c r="J13" s="44"/>
      <c r="K13" s="40"/>
      <c r="L13" s="117"/>
      <c r="M13"/>
      <c r="N13"/>
    </row>
    <row r="14" spans="2:14" ht="19.5" customHeight="1">
      <c r="B14" s="204">
        <v>6</v>
      </c>
      <c r="C14" s="206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14">
        <f>IF('к-ты ЕМЭС'!I14=0,"",'к-ты ЕМЭС'!I14)</f>
      </c>
      <c r="J14" s="166">
        <f>SUM(F14,I14)</f>
        <v>0.112</v>
      </c>
      <c r="K14" s="114">
        <f>J14/0.93</f>
        <v>0.12043010752688171</v>
      </c>
      <c r="L14" s="25">
        <f>K14/E14</f>
        <v>0.07526881720430106</v>
      </c>
      <c r="M14"/>
      <c r="N14"/>
    </row>
    <row r="15" spans="2:14" ht="19.5" customHeight="1" thickBot="1">
      <c r="B15" s="205"/>
      <c r="C15" s="207"/>
      <c r="D15" s="37" t="s">
        <v>6</v>
      </c>
      <c r="E15" s="38">
        <v>2.5</v>
      </c>
      <c r="F15" s="69" t="s">
        <v>134</v>
      </c>
      <c r="G15" s="38"/>
      <c r="H15" s="43"/>
      <c r="I15" s="40">
        <f>IF('к-ты ЕМЭС'!I15=0,"",'к-ты ЕМЭС'!I15)</f>
      </c>
      <c r="J15" s="44"/>
      <c r="K15" s="40"/>
      <c r="L15" s="117"/>
      <c r="M15"/>
      <c r="N15"/>
    </row>
    <row r="16" spans="2:14" ht="19.5" customHeight="1">
      <c r="B16" s="204">
        <v>7</v>
      </c>
      <c r="C16" s="206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14">
        <f>IF('к-ты ЕМЭС'!I16=0,"",'к-ты ЕМЭС'!I16)</f>
      </c>
      <c r="J16" s="166">
        <f>SUM(F16,I16)</f>
        <v>0.112</v>
      </c>
      <c r="K16" s="114">
        <f>J16/0.93</f>
        <v>0.12043010752688171</v>
      </c>
      <c r="L16" s="25">
        <f>K16/E16</f>
        <v>0.04817204301075269</v>
      </c>
      <c r="M16"/>
      <c r="N16"/>
    </row>
    <row r="17" spans="2:12" ht="19.5" customHeight="1" thickBot="1">
      <c r="B17" s="205"/>
      <c r="C17" s="207"/>
      <c r="D17" s="37" t="s">
        <v>6</v>
      </c>
      <c r="E17" s="38">
        <v>1.6</v>
      </c>
      <c r="F17" s="42" t="s">
        <v>134</v>
      </c>
      <c r="G17" s="38"/>
      <c r="H17" s="43"/>
      <c r="I17" s="40">
        <f>IF('к-ты ЕМЭС'!I17=0,"",'к-ты ЕМЭС'!I17)</f>
      </c>
      <c r="J17" s="44"/>
      <c r="K17" s="40"/>
      <c r="L17" s="117"/>
    </row>
    <row r="18" spans="1:12" ht="19.5" customHeight="1">
      <c r="A18" s="1"/>
      <c r="B18" s="204">
        <v>8</v>
      </c>
      <c r="C18" s="206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14">
        <f>IF('к-ты ЕМЭС'!I18=0,"",'к-ты ЕМЭС'!I18)</f>
      </c>
      <c r="J18" s="114"/>
      <c r="K18" s="114"/>
      <c r="L18" s="25"/>
    </row>
    <row r="19" spans="2:12" ht="19.5" customHeight="1" thickBot="1">
      <c r="B19" s="205"/>
      <c r="C19" s="207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40">
        <f>IF('к-ты ЕМЭС'!I19=0,"",'к-ты ЕМЭС'!I19)</f>
        <v>1.205</v>
      </c>
      <c r="J19" s="44">
        <f>SUM(F19,I19)</f>
        <v>2.085</v>
      </c>
      <c r="K19" s="40">
        <f>J19/0.93</f>
        <v>2.2419354838709675</v>
      </c>
      <c r="L19" s="117">
        <f>K19/E19</f>
        <v>0.3558627752176139</v>
      </c>
    </row>
    <row r="20" spans="1:12" ht="19.5" customHeight="1">
      <c r="A20" s="1"/>
      <c r="B20" s="204">
        <v>9</v>
      </c>
      <c r="C20" s="206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14">
        <f>IF('к-ты ЕМЭС'!I20=0,"",'к-ты ЕМЭС'!I20)</f>
      </c>
      <c r="J20" s="166">
        <f>SUM(F20,I20)</f>
        <v>0.096</v>
      </c>
      <c r="K20" s="114">
        <f>J20/0.93</f>
        <v>0.1032258064516129</v>
      </c>
      <c r="L20" s="25">
        <f>K20/E20</f>
        <v>0.06451612903225806</v>
      </c>
    </row>
    <row r="21" spans="2:12" ht="19.5" customHeight="1" thickBot="1">
      <c r="B21" s="205"/>
      <c r="C21" s="207"/>
      <c r="D21" s="37" t="s">
        <v>6</v>
      </c>
      <c r="E21" s="38">
        <v>2.5</v>
      </c>
      <c r="F21" s="42" t="s">
        <v>134</v>
      </c>
      <c r="G21" s="38"/>
      <c r="H21" s="43"/>
      <c r="I21" s="40">
        <f>IF('к-ты ЕМЭС'!I21=0,"",'к-ты ЕМЭС'!I21)</f>
      </c>
      <c r="J21" s="44"/>
      <c r="K21" s="40"/>
      <c r="L21" s="117"/>
    </row>
    <row r="22" spans="1:12" ht="19.5" customHeight="1">
      <c r="A22" s="1"/>
      <c r="B22" s="204">
        <v>10</v>
      </c>
      <c r="C22" s="206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14">
        <f>IF('к-ты ЕМЭС'!I22=0,"",'к-ты ЕМЭС'!I22)</f>
      </c>
      <c r="J22" s="166">
        <f>SUM(F22,I22)</f>
        <v>0.304</v>
      </c>
      <c r="K22" s="114">
        <f>J22/0.93</f>
        <v>0.3268817204301075</v>
      </c>
      <c r="L22" s="25">
        <f>K22/E22</f>
        <v>0.20430107526881716</v>
      </c>
    </row>
    <row r="23" spans="2:12" ht="19.5" customHeight="1" thickBot="1">
      <c r="B23" s="205"/>
      <c r="C23" s="207"/>
      <c r="D23" s="37" t="s">
        <v>6</v>
      </c>
      <c r="E23" s="38">
        <v>2.5</v>
      </c>
      <c r="F23" s="42" t="s">
        <v>134</v>
      </c>
      <c r="G23" s="38"/>
      <c r="H23" s="43"/>
      <c r="I23" s="40">
        <f>IF('к-ты ЕМЭС'!I23=0,"",'к-ты ЕМЭС'!I23)</f>
      </c>
      <c r="J23" s="44"/>
      <c r="K23" s="40"/>
      <c r="L23" s="117"/>
    </row>
    <row r="24" spans="1:12" ht="19.5" customHeight="1">
      <c r="A24" s="1"/>
      <c r="B24" s="204">
        <v>11</v>
      </c>
      <c r="C24" s="206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14">
        <f>IF('к-ты ЕМЭС'!I24=0,"",'к-ты ЕМЭС'!I24)</f>
      </c>
      <c r="J24" s="166">
        <f>SUM(F24,I24)</f>
        <v>0.192</v>
      </c>
      <c r="K24" s="114">
        <f>J24/0.93</f>
        <v>0.2064516129032258</v>
      </c>
      <c r="L24" s="25">
        <f>K24/E24</f>
        <v>0.2064516129032258</v>
      </c>
    </row>
    <row r="25" spans="2:12" ht="19.5" customHeight="1" thickBot="1">
      <c r="B25" s="205"/>
      <c r="C25" s="207"/>
      <c r="D25" s="37" t="s">
        <v>6</v>
      </c>
      <c r="E25" s="38">
        <v>2.5</v>
      </c>
      <c r="F25" s="42" t="s">
        <v>134</v>
      </c>
      <c r="G25" s="38"/>
      <c r="H25" s="43"/>
      <c r="I25" s="40">
        <f>IF('к-ты ЕМЭС'!I25=0,"",'к-ты ЕМЭС'!I25)</f>
      </c>
      <c r="J25" s="44"/>
      <c r="K25" s="40"/>
      <c r="L25" s="117"/>
    </row>
    <row r="26" spans="1:12" ht="19.5" customHeight="1">
      <c r="A26" s="1"/>
      <c r="B26" s="204">
        <v>12</v>
      </c>
      <c r="C26" s="206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14">
        <f>IF('к-ты ЕМЭС'!I26=0,"",'к-ты ЕМЭС'!I26)</f>
      </c>
      <c r="J26" s="114"/>
      <c r="K26" s="114"/>
      <c r="L26" s="25"/>
    </row>
    <row r="27" spans="2:12" ht="19.5" customHeight="1" thickBot="1">
      <c r="B27" s="205"/>
      <c r="C27" s="207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40">
        <f>IF('к-ты ЕМЭС'!I27=0,"",'к-ты ЕМЭС'!I27)</f>
      </c>
      <c r="J27" s="44">
        <f>SUM(F27,I27)</f>
        <v>0.064</v>
      </c>
      <c r="K27" s="40">
        <f>J27/0.93</f>
        <v>0.06881720430107527</v>
      </c>
      <c r="L27" s="117">
        <f>K27/E27</f>
        <v>0.027526881720430108</v>
      </c>
    </row>
    <row r="28" spans="1:12" ht="19.5" customHeight="1">
      <c r="A28" s="1"/>
      <c r="B28" s="204">
        <v>13</v>
      </c>
      <c r="C28" s="206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14">
        <f>IF('к-ты ЕМЭС'!I28=0,"",'к-ты ЕМЭС'!I28)</f>
      </c>
      <c r="J28" s="114"/>
      <c r="K28" s="114"/>
      <c r="L28" s="25"/>
    </row>
    <row r="29" spans="2:12" ht="19.5" customHeight="1" thickBot="1">
      <c r="B29" s="205"/>
      <c r="C29" s="207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40">
        <f>IF('к-ты ЕМЭС'!I29=0,"",'к-ты ЕМЭС'!I29)</f>
        <v>0.012</v>
      </c>
      <c r="J29" s="44">
        <f>SUM(F29,I29)</f>
        <v>0.124</v>
      </c>
      <c r="K29" s="40">
        <f>J29/0.93</f>
        <v>0.13333333333333333</v>
      </c>
      <c r="L29" s="117">
        <f>K29/E29</f>
        <v>0.08333333333333333</v>
      </c>
    </row>
    <row r="30" spans="1:12" ht="19.5" customHeight="1">
      <c r="A30" s="1"/>
      <c r="B30" s="204">
        <v>14</v>
      </c>
      <c r="C30" s="206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14">
        <f>IF('к-ты ЕМЭС'!I30=0,"",'к-ты ЕМЭС'!I30)</f>
      </c>
      <c r="J30" s="114"/>
      <c r="K30" s="114"/>
      <c r="L30" s="25"/>
    </row>
    <row r="31" spans="2:12" ht="19.5" customHeight="1" thickBot="1">
      <c r="B31" s="205"/>
      <c r="C31" s="207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40">
        <f>IF('к-ты ЕМЭС'!I31=0,"",'к-ты ЕМЭС'!I31)</f>
      </c>
      <c r="J31" s="44">
        <f>SUM(F31,I31)</f>
        <v>0.032</v>
      </c>
      <c r="K31" s="40">
        <f>J31/0.93</f>
        <v>0.034408602150537634</v>
      </c>
      <c r="L31" s="117">
        <f>K31/E31</f>
        <v>0.034408602150537634</v>
      </c>
    </row>
    <row r="32" spans="1:12" ht="19.5" customHeight="1">
      <c r="A32" s="1"/>
      <c r="B32" s="204">
        <v>15</v>
      </c>
      <c r="C32" s="206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14">
        <f>IF('к-ты ЕМЭС'!I32=0,"",'к-ты ЕМЭС'!I32)</f>
      </c>
      <c r="J32" s="114"/>
      <c r="K32" s="114"/>
      <c r="L32" s="25"/>
    </row>
    <row r="33" spans="2:12" ht="19.5" customHeight="1" thickBot="1">
      <c r="B33" s="205"/>
      <c r="C33" s="207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40">
        <f>IF('к-ты ЕМЭС'!I33=0,"",'к-ты ЕМЭС'!I33)</f>
      </c>
      <c r="J33" s="44">
        <f>SUM(F33,I33)</f>
        <v>0.16</v>
      </c>
      <c r="K33" s="40">
        <f>J33/0.93</f>
        <v>0.17204301075268816</v>
      </c>
      <c r="L33" s="117">
        <f>K33/E33</f>
        <v>0.1075268817204301</v>
      </c>
    </row>
    <row r="34" spans="1:12" ht="19.5" customHeight="1">
      <c r="A34" s="1"/>
      <c r="B34" s="204">
        <v>16</v>
      </c>
      <c r="C34" s="206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14">
        <f>IF('к-ты ЕМЭС'!I34=0,"",'к-ты ЕМЭС'!I34)</f>
      </c>
      <c r="J34" s="114"/>
      <c r="K34" s="114"/>
      <c r="L34" s="25"/>
    </row>
    <row r="35" spans="2:12" ht="19.5" customHeight="1" thickBot="1">
      <c r="B35" s="205"/>
      <c r="C35" s="207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40">
        <f>IF('к-ты ЕМЭС'!I35=0,"",'к-ты ЕМЭС'!I35)</f>
      </c>
      <c r="J35" s="44">
        <f>SUM(F35,I35)</f>
        <v>0.048</v>
      </c>
      <c r="K35" s="40">
        <f>J35/0.93</f>
        <v>0.05161290322580645</v>
      </c>
      <c r="L35" s="117">
        <f>K35/E35</f>
        <v>0.05161290322580645</v>
      </c>
    </row>
    <row r="36" spans="1:12" ht="19.5" customHeight="1">
      <c r="A36" s="1"/>
      <c r="B36" s="204">
        <v>17</v>
      </c>
      <c r="C36" s="206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14">
        <f>IF('к-ты ЕМЭС'!I36=0,"",'к-ты ЕМЭС'!I36)</f>
      </c>
      <c r="J36" s="114"/>
      <c r="K36" s="114"/>
      <c r="L36" s="25"/>
    </row>
    <row r="37" spans="2:12" ht="19.5" customHeight="1" thickBot="1">
      <c r="B37" s="205"/>
      <c r="C37" s="207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40">
        <f>IF('к-ты ЕМЭС'!I37=0,"",'к-ты ЕМЭС'!I37)</f>
      </c>
      <c r="J37" s="44">
        <f>SUM(F37,I37)</f>
        <v>0.064</v>
      </c>
      <c r="K37" s="40">
        <f>J37/0.93</f>
        <v>0.06881720430107527</v>
      </c>
      <c r="L37" s="117">
        <f>K37/E37</f>
        <v>0.04301075268817204</v>
      </c>
    </row>
    <row r="38" spans="1:12" ht="19.5" customHeight="1">
      <c r="A38" s="1"/>
      <c r="B38" s="204">
        <v>18</v>
      </c>
      <c r="C38" s="206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14">
        <f>IF('к-ты ЕМЭС'!I38=0,"",'к-ты ЕМЭС'!I38)</f>
      </c>
      <c r="J38" s="114"/>
      <c r="K38" s="114"/>
      <c r="L38" s="25"/>
    </row>
    <row r="39" spans="2:12" ht="19.5" customHeight="1" thickBot="1">
      <c r="B39" s="205"/>
      <c r="C39" s="207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40">
        <f>IF('к-ты ЕМЭС'!I39=0,"",'к-ты ЕМЭС'!I39)</f>
      </c>
      <c r="J39" s="44">
        <f>SUM(F39,I39)</f>
        <v>0.272</v>
      </c>
      <c r="K39" s="40">
        <f>J39/0.93</f>
        <v>0.2924731182795699</v>
      </c>
      <c r="L39" s="117">
        <f>K39/E39</f>
        <v>0.1827956989247312</v>
      </c>
    </row>
    <row r="40" spans="1:12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36">
        <f>IF('к-ты ЕМЭС'!I40=0,"",'к-ты ЕМЭС'!I40)</f>
      </c>
      <c r="J40" s="46">
        <f>SUM(F40,I40)</f>
        <v>0.08</v>
      </c>
      <c r="K40" s="36">
        <f>J40/0.93</f>
        <v>0.08602150537634408</v>
      </c>
      <c r="L40" s="25">
        <f>K40/E40</f>
        <v>0.034408602150537634</v>
      </c>
    </row>
    <row r="41" spans="1:12" ht="19.5" customHeight="1">
      <c r="A41" s="1"/>
      <c r="B41" s="204">
        <v>20</v>
      </c>
      <c r="C41" s="206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14">
        <f>IF('к-ты ЕМЭС'!I41=0,"",'к-ты ЕМЭС'!I41)</f>
      </c>
      <c r="J41" s="114"/>
      <c r="K41" s="114"/>
      <c r="L41" s="25"/>
    </row>
    <row r="42" spans="2:12" ht="19.5" customHeight="1" thickBot="1">
      <c r="B42" s="205"/>
      <c r="C42" s="207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40">
        <f>IF('к-ты ЕМЭС'!I42=0,"",'к-ты ЕМЭС'!I42)</f>
      </c>
      <c r="J42" s="44">
        <f>SUM(F42,I42)</f>
        <v>0.096</v>
      </c>
      <c r="K42" s="40">
        <f>J42/0.93</f>
        <v>0.1032258064516129</v>
      </c>
      <c r="L42" s="117">
        <f>K42/E42</f>
        <v>0.1032258064516129</v>
      </c>
    </row>
    <row r="43" spans="1:12" ht="19.5" customHeight="1">
      <c r="A43" s="1"/>
      <c r="B43" s="204">
        <v>21</v>
      </c>
      <c r="C43" s="206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14">
        <f>IF('к-ты ЕМЭС'!I43=0,"",'к-ты ЕМЭС'!I43)</f>
      </c>
      <c r="J43" s="166">
        <f>SUM(F43,I43)</f>
        <v>0.16</v>
      </c>
      <c r="K43" s="114">
        <f>J43/0.93</f>
        <v>0.17204301075268816</v>
      </c>
      <c r="L43" s="25">
        <f>K43/E43</f>
        <v>0.1075268817204301</v>
      </c>
    </row>
    <row r="44" spans="2:12" ht="19.5" customHeight="1" thickBot="1">
      <c r="B44" s="205"/>
      <c r="C44" s="207"/>
      <c r="D44" s="37" t="s">
        <v>6</v>
      </c>
      <c r="E44" s="38">
        <v>1.8</v>
      </c>
      <c r="F44" s="42" t="s">
        <v>134</v>
      </c>
      <c r="G44" s="38"/>
      <c r="H44" s="43"/>
      <c r="I44" s="40">
        <f>IF('к-ты ЕМЭС'!I44=0,"",'к-ты ЕМЭС'!I44)</f>
      </c>
      <c r="J44" s="44"/>
      <c r="K44" s="40"/>
      <c r="L44" s="117"/>
    </row>
    <row r="45" spans="2:16" ht="30" customHeight="1" thickBot="1">
      <c r="B45" s="168"/>
      <c r="C45" s="57" t="s">
        <v>25</v>
      </c>
      <c r="D45" s="170"/>
      <c r="E45" s="171">
        <f>SUMIF(F5:F44,"&lt;&gt;Откл.",E5:E44)</f>
        <v>64.7</v>
      </c>
      <c r="F45" s="172">
        <f>SUM(F5:F44)</f>
        <v>11.114000000000003</v>
      </c>
      <c r="G45" s="173">
        <f>F45/E45</f>
        <v>0.17177743431221024</v>
      </c>
      <c r="H45" s="60">
        <f>SUM(H5:H44)</f>
        <v>12.348888888888887</v>
      </c>
      <c r="I45" s="163">
        <f>SUM(I5:I44)</f>
        <v>1.8970000000000002</v>
      </c>
      <c r="J45" s="172">
        <f>SUM(F45,I45)</f>
        <v>13.011000000000003</v>
      </c>
      <c r="K45" s="175">
        <f>J45/0.93</f>
        <v>13.990322580645163</v>
      </c>
      <c r="L45" s="176">
        <f>K45/E45</f>
        <v>0.21623373385850328</v>
      </c>
      <c r="N45" s="22"/>
      <c r="P45" s="167"/>
    </row>
    <row r="46" spans="1:12" ht="27.75" customHeight="1" thickBot="1">
      <c r="A46" s="1"/>
      <c r="B46" s="212" t="s">
        <v>155</v>
      </c>
      <c r="C46" s="213"/>
      <c r="D46" s="213"/>
      <c r="E46" s="213"/>
      <c r="F46" s="213"/>
      <c r="G46" s="213" t="s">
        <v>155</v>
      </c>
      <c r="H46" s="213"/>
      <c r="I46" s="213"/>
      <c r="J46" s="213"/>
      <c r="K46" s="213"/>
      <c r="L46" s="214"/>
    </row>
    <row r="47" spans="1:12" ht="19.5" customHeight="1">
      <c r="A47" s="1"/>
      <c r="B47" s="204">
        <v>1</v>
      </c>
      <c r="C47" s="206" t="s">
        <v>156</v>
      </c>
      <c r="D47" s="33" t="s">
        <v>5</v>
      </c>
      <c r="E47" s="34">
        <v>25</v>
      </c>
      <c r="F47" s="45" t="s">
        <v>134</v>
      </c>
      <c r="G47" s="34"/>
      <c r="H47" s="35"/>
      <c r="I47" s="114">
        <f>IF('к-ты ЕМЭС'!I46=0,"",'к-ты ЕМЭС'!I46)</f>
      </c>
      <c r="J47" s="114"/>
      <c r="K47" s="114"/>
      <c r="L47" s="25"/>
    </row>
    <row r="48" spans="2:12" ht="19.5" customHeight="1" thickBot="1">
      <c r="B48" s="205"/>
      <c r="C48" s="207"/>
      <c r="D48" s="37" t="s">
        <v>6</v>
      </c>
      <c r="E48" s="38">
        <v>25</v>
      </c>
      <c r="F48" s="42">
        <v>8.14</v>
      </c>
      <c r="G48" s="38">
        <f>(H48/E48)*100</f>
        <v>36.17777777777778</v>
      </c>
      <c r="H48" s="43">
        <f>F48/0.9</f>
        <v>9.044444444444444</v>
      </c>
      <c r="I48" s="40">
        <f>IF('к-ты ЕМЭС'!I47=0,"",'к-ты ЕМЭС'!I47)</f>
        <v>2.4690000000000003</v>
      </c>
      <c r="J48" s="44">
        <f>SUM(F48,I48)</f>
        <v>10.609000000000002</v>
      </c>
      <c r="K48" s="40">
        <f aca="true" t="shared" si="0" ref="K48:K53">J48/0.93</f>
        <v>11.40752688172043</v>
      </c>
      <c r="L48" s="117">
        <f>K48/E48</f>
        <v>0.45630107526881725</v>
      </c>
    </row>
    <row r="49" spans="1:12" ht="19.5" customHeight="1">
      <c r="A49" s="1"/>
      <c r="B49" s="204">
        <v>2</v>
      </c>
      <c r="C49" s="206" t="s">
        <v>157</v>
      </c>
      <c r="D49" s="33" t="s">
        <v>5</v>
      </c>
      <c r="E49" s="34">
        <v>10</v>
      </c>
      <c r="F49" s="45" t="s">
        <v>134</v>
      </c>
      <c r="G49" s="34"/>
      <c r="H49" s="35"/>
      <c r="I49" s="114">
        <f>IF('к-ты ЕМЭС'!I48=0,"",'к-ты ЕМЭС'!I48)</f>
      </c>
      <c r="J49" s="114"/>
      <c r="K49" s="114"/>
      <c r="L49" s="25"/>
    </row>
    <row r="50" spans="2:12" ht="19.5" customHeight="1" thickBot="1">
      <c r="B50" s="205"/>
      <c r="C50" s="207"/>
      <c r="D50" s="37" t="s">
        <v>6</v>
      </c>
      <c r="E50" s="38">
        <v>10</v>
      </c>
      <c r="F50" s="42">
        <v>0.522</v>
      </c>
      <c r="G50" s="38">
        <f>(H50/E50)*100</f>
        <v>5.8</v>
      </c>
      <c r="H50" s="43">
        <f>F50/0.9</f>
        <v>0.58</v>
      </c>
      <c r="I50" s="40">
        <f>IF('к-ты ЕМЭС'!I49=0,"",'к-ты ЕМЭС'!I49)</f>
        <v>0.01</v>
      </c>
      <c r="J50" s="44">
        <f>SUM(F50,I50)</f>
        <v>0.532</v>
      </c>
      <c r="K50" s="40">
        <f t="shared" si="0"/>
        <v>0.5720430107526882</v>
      </c>
      <c r="L50" s="117">
        <f>K50/E50</f>
        <v>0.05720430107526882</v>
      </c>
    </row>
    <row r="51" spans="1:12" ht="19.5" customHeight="1">
      <c r="A51" s="1"/>
      <c r="B51" s="204">
        <v>3</v>
      </c>
      <c r="C51" s="206" t="s">
        <v>158</v>
      </c>
      <c r="D51" s="33" t="s">
        <v>5</v>
      </c>
      <c r="E51" s="34">
        <v>1.6</v>
      </c>
      <c r="F51" s="45" t="s">
        <v>134</v>
      </c>
      <c r="G51" s="34"/>
      <c r="H51" s="35"/>
      <c r="I51" s="114">
        <f>IF('к-ты ЕМЭС'!I50=0,"",'к-ты ЕМЭС'!I50)</f>
      </c>
      <c r="J51" s="114"/>
      <c r="K51" s="114"/>
      <c r="L51" s="25"/>
    </row>
    <row r="52" spans="2:12" ht="19.5" customHeight="1" thickBot="1">
      <c r="B52" s="205"/>
      <c r="C52" s="207"/>
      <c r="D52" s="37" t="s">
        <v>6</v>
      </c>
      <c r="E52" s="38">
        <v>1.6</v>
      </c>
      <c r="F52" s="42">
        <v>0.032</v>
      </c>
      <c r="G52" s="38">
        <f>(H52/E52)*100</f>
        <v>2.222222222222222</v>
      </c>
      <c r="H52" s="43">
        <f>F52/0.9</f>
        <v>0.035555555555555556</v>
      </c>
      <c r="I52" s="40">
        <f>IF('к-ты ЕМЭС'!I51=0,"",'к-ты ЕМЭС'!I51)</f>
      </c>
      <c r="J52" s="44">
        <f>SUM(F52,I52)</f>
        <v>0.032</v>
      </c>
      <c r="K52" s="40">
        <f t="shared" si="0"/>
        <v>0.034408602150537634</v>
      </c>
      <c r="L52" s="117">
        <f>K52/E52</f>
        <v>0.02150537634408602</v>
      </c>
    </row>
    <row r="53" spans="1:12" ht="19.5" customHeight="1">
      <c r="A53" s="1"/>
      <c r="B53" s="204">
        <v>4</v>
      </c>
      <c r="C53" s="206" t="s">
        <v>159</v>
      </c>
      <c r="D53" s="33" t="s">
        <v>5</v>
      </c>
      <c r="E53" s="34">
        <v>1.6</v>
      </c>
      <c r="F53" s="45">
        <v>0.176</v>
      </c>
      <c r="G53" s="34">
        <f>(H53/E53)*100</f>
        <v>12.22222222222222</v>
      </c>
      <c r="H53" s="35">
        <f>F53/0.9</f>
        <v>0.19555555555555554</v>
      </c>
      <c r="I53" s="114">
        <f>IF('к-ты ЕМЭС'!I52=0,"",'к-ты ЕМЭС'!I52)</f>
        <v>0.069</v>
      </c>
      <c r="J53" s="166">
        <f>SUM(F53,I53)</f>
        <v>0.245</v>
      </c>
      <c r="K53" s="114">
        <f t="shared" si="0"/>
        <v>0.26344086021505375</v>
      </c>
      <c r="L53" s="25">
        <f>K53/E53</f>
        <v>0.1646505376344086</v>
      </c>
    </row>
    <row r="54" spans="2:12" ht="19.5" customHeight="1" thickBot="1">
      <c r="B54" s="205"/>
      <c r="C54" s="207"/>
      <c r="D54" s="37" t="s">
        <v>6</v>
      </c>
      <c r="E54" s="38">
        <v>1.8</v>
      </c>
      <c r="F54" s="42" t="s">
        <v>134</v>
      </c>
      <c r="G54" s="38"/>
      <c r="H54" s="43"/>
      <c r="I54" s="40">
        <f>IF('к-ты ЕМЭС'!I53=0,"",'к-ты ЕМЭС'!I53)</f>
      </c>
      <c r="J54" s="44"/>
      <c r="K54" s="40"/>
      <c r="L54" s="117"/>
    </row>
    <row r="55" spans="1:12" ht="19.5" customHeight="1">
      <c r="A55" s="1"/>
      <c r="B55" s="204">
        <v>5</v>
      </c>
      <c r="C55" s="206" t="s">
        <v>160</v>
      </c>
      <c r="D55" s="33" t="s">
        <v>5</v>
      </c>
      <c r="E55" s="34">
        <v>1.6</v>
      </c>
      <c r="F55" s="45" t="s">
        <v>134</v>
      </c>
      <c r="G55" s="34"/>
      <c r="H55" s="35"/>
      <c r="I55" s="114">
        <f>IF('к-ты ЕМЭС'!I54=0,"",'к-ты ЕМЭС'!I54)</f>
      </c>
      <c r="J55" s="114"/>
      <c r="K55" s="114"/>
      <c r="L55" s="25"/>
    </row>
    <row r="56" spans="2:12" ht="19.5" customHeight="1" thickBot="1">
      <c r="B56" s="205"/>
      <c r="C56" s="207"/>
      <c r="D56" s="37" t="s">
        <v>6</v>
      </c>
      <c r="E56" s="38">
        <v>1</v>
      </c>
      <c r="F56" s="42">
        <v>0.144</v>
      </c>
      <c r="G56" s="38">
        <f>(H56/E56)*100</f>
        <v>15.999999999999998</v>
      </c>
      <c r="H56" s="43">
        <f>F56/0.9</f>
        <v>0.15999999999999998</v>
      </c>
      <c r="I56" s="40">
        <f>IF('к-ты ЕМЭС'!I55=0,"",'к-ты ЕМЭС'!I55)</f>
      </c>
      <c r="J56" s="44">
        <f>SUM(F56,I56)</f>
        <v>0.144</v>
      </c>
      <c r="K56" s="40">
        <f>J56/0.93</f>
        <v>0.15483870967741933</v>
      </c>
      <c r="L56" s="117">
        <f>K56/E56</f>
        <v>0.15483870967741933</v>
      </c>
    </row>
    <row r="57" spans="1:12" ht="19.5" customHeight="1">
      <c r="A57" s="1"/>
      <c r="B57" s="204">
        <v>6</v>
      </c>
      <c r="C57" s="206" t="s">
        <v>161</v>
      </c>
      <c r="D57" s="33" t="s">
        <v>5</v>
      </c>
      <c r="E57" s="34">
        <v>1</v>
      </c>
      <c r="F57" s="45">
        <v>0.01</v>
      </c>
      <c r="G57" s="34">
        <f>(H57/E57)*100</f>
        <v>1.1111111111111112</v>
      </c>
      <c r="H57" s="35">
        <f>F57/0.9</f>
        <v>0.011111111111111112</v>
      </c>
      <c r="I57" s="114">
        <f>IF('к-ты ЕМЭС'!I56=0,"",'к-ты ЕМЭС'!I56)</f>
        <v>0.03</v>
      </c>
      <c r="J57" s="166">
        <f>SUM(F57,I57)</f>
        <v>0.04</v>
      </c>
      <c r="K57" s="114">
        <f>J57/0.93</f>
        <v>0.04301075268817204</v>
      </c>
      <c r="L57" s="25">
        <f>K57/E57</f>
        <v>0.04301075268817204</v>
      </c>
    </row>
    <row r="58" spans="2:12" ht="19.5" customHeight="1" thickBot="1">
      <c r="B58" s="205"/>
      <c r="C58" s="207"/>
      <c r="D58" s="37" t="s">
        <v>6</v>
      </c>
      <c r="E58" s="38">
        <v>2.5</v>
      </c>
      <c r="F58" s="42" t="s">
        <v>134</v>
      </c>
      <c r="G58" s="38"/>
      <c r="H58" s="43"/>
      <c r="I58" s="40">
        <f>IF('к-ты ЕМЭС'!I57=0,"",'к-ты ЕМЭС'!I57)</f>
      </c>
      <c r="J58" s="44"/>
      <c r="K58" s="40"/>
      <c r="L58" s="117"/>
    </row>
    <row r="59" spans="1:12" ht="19.5" customHeight="1">
      <c r="A59" s="1"/>
      <c r="B59" s="204">
        <v>7</v>
      </c>
      <c r="C59" s="206" t="s">
        <v>162</v>
      </c>
      <c r="D59" s="33" t="s">
        <v>5</v>
      </c>
      <c r="E59" s="34">
        <v>1.6</v>
      </c>
      <c r="F59" s="45" t="s">
        <v>134</v>
      </c>
      <c r="G59" s="34"/>
      <c r="H59" s="35"/>
      <c r="I59" s="114">
        <f>IF('к-ты ЕМЭС'!I58=0,"",'к-ты ЕМЭС'!I58)</f>
      </c>
      <c r="J59" s="114"/>
      <c r="K59" s="114"/>
      <c r="L59" s="25"/>
    </row>
    <row r="60" spans="2:12" ht="19.5" customHeight="1" thickBot="1">
      <c r="B60" s="205"/>
      <c r="C60" s="207"/>
      <c r="D60" s="37" t="s">
        <v>6</v>
      </c>
      <c r="E60" s="38">
        <v>1.6</v>
      </c>
      <c r="F60" s="42">
        <v>0.08</v>
      </c>
      <c r="G60" s="38">
        <f>(H60/E60)*100</f>
        <v>5.555555555555555</v>
      </c>
      <c r="H60" s="43">
        <f>F60/0.9</f>
        <v>0.08888888888888889</v>
      </c>
      <c r="I60" s="40">
        <f>IF('к-ты ЕМЭС'!I59=0,"",'к-ты ЕМЭС'!I59)</f>
        <v>0.092</v>
      </c>
      <c r="J60" s="44">
        <f>SUM(F60,I60)</f>
        <v>0.172</v>
      </c>
      <c r="K60" s="40">
        <f>J60/0.93</f>
        <v>0.18494623655913975</v>
      </c>
      <c r="L60" s="117">
        <f>K60/E60</f>
        <v>0.11559139784946233</v>
      </c>
    </row>
    <row r="61" spans="1:12" ht="19.5" customHeight="1">
      <c r="A61" s="1"/>
      <c r="B61" s="204">
        <v>8</v>
      </c>
      <c r="C61" s="206" t="s">
        <v>163</v>
      </c>
      <c r="D61" s="33" t="s">
        <v>5</v>
      </c>
      <c r="E61" s="34">
        <v>2.5</v>
      </c>
      <c r="F61" s="45" t="s">
        <v>134</v>
      </c>
      <c r="G61" s="34"/>
      <c r="H61" s="35"/>
      <c r="I61" s="114">
        <f>IF('к-ты ЕМЭС'!I60=0,"",'к-ты ЕМЭС'!I60)</f>
      </c>
      <c r="J61" s="114"/>
      <c r="K61" s="114"/>
      <c r="L61" s="25"/>
    </row>
    <row r="62" spans="2:12" ht="19.5" customHeight="1" thickBot="1">
      <c r="B62" s="205"/>
      <c r="C62" s="207"/>
      <c r="D62" s="37" t="s">
        <v>6</v>
      </c>
      <c r="E62" s="38">
        <v>2.5</v>
      </c>
      <c r="F62" s="42">
        <v>0.08</v>
      </c>
      <c r="G62" s="38">
        <f>(H62/E62)*100</f>
        <v>3.5555555555555554</v>
      </c>
      <c r="H62" s="43">
        <f>F62/0.9</f>
        <v>0.08888888888888889</v>
      </c>
      <c r="I62" s="40">
        <f>IF('к-ты ЕМЭС'!I61=0,"",'к-ты ЕМЭС'!I61)</f>
      </c>
      <c r="J62" s="44">
        <f>SUM(F62,I62)</f>
        <v>0.08</v>
      </c>
      <c r="K62" s="40">
        <f>J62/0.93</f>
        <v>0.08602150537634408</v>
      </c>
      <c r="L62" s="117">
        <f>K62/E62</f>
        <v>0.034408602150537634</v>
      </c>
    </row>
    <row r="63" spans="1:12" ht="19.5" customHeight="1">
      <c r="A63" s="1"/>
      <c r="B63" s="204">
        <v>9</v>
      </c>
      <c r="C63" s="206" t="s">
        <v>164</v>
      </c>
      <c r="D63" s="33" t="s">
        <v>5</v>
      </c>
      <c r="E63" s="34">
        <v>1.6</v>
      </c>
      <c r="F63" s="45" t="s">
        <v>134</v>
      </c>
      <c r="G63" s="34"/>
      <c r="H63" s="35"/>
      <c r="I63" s="114">
        <f>IF('к-ты ЕМЭС'!I62=0,"",'к-ты ЕМЭС'!I62)</f>
      </c>
      <c r="J63" s="114"/>
      <c r="K63" s="114"/>
      <c r="L63" s="25"/>
    </row>
    <row r="64" spans="2:12" ht="19.5" customHeight="1" thickBot="1">
      <c r="B64" s="205"/>
      <c r="C64" s="207"/>
      <c r="D64" s="37" t="s">
        <v>6</v>
      </c>
      <c r="E64" s="38">
        <v>1.6</v>
      </c>
      <c r="F64" s="42">
        <v>0.016</v>
      </c>
      <c r="G64" s="38">
        <f>(H64/E64)*100</f>
        <v>1.111111111111111</v>
      </c>
      <c r="H64" s="43">
        <f>F64/0.9</f>
        <v>0.017777777777777778</v>
      </c>
      <c r="I64" s="40">
        <f>IF('к-ты ЕМЭС'!I63=0,"",'к-ты ЕМЭС'!I63)</f>
      </c>
      <c r="J64" s="44">
        <f>SUM(F64,I64)</f>
        <v>0.016</v>
      </c>
      <c r="K64" s="40">
        <f>J64/0.93</f>
        <v>0.017204301075268817</v>
      </c>
      <c r="L64" s="117">
        <f>K64/E64</f>
        <v>0.01075268817204301</v>
      </c>
    </row>
    <row r="65" spans="1:12" ht="19.5" customHeight="1">
      <c r="A65" s="1"/>
      <c r="B65" s="204">
        <v>10</v>
      </c>
      <c r="C65" s="206" t="s">
        <v>165</v>
      </c>
      <c r="D65" s="33" t="s">
        <v>5</v>
      </c>
      <c r="E65" s="34">
        <v>1.6</v>
      </c>
      <c r="F65" s="45">
        <v>0.032</v>
      </c>
      <c r="G65" s="34">
        <f>(H65/E65)*100</f>
        <v>2.222222222222222</v>
      </c>
      <c r="H65" s="35">
        <f>F65/0.9</f>
        <v>0.035555555555555556</v>
      </c>
      <c r="I65" s="114">
        <f>IF('к-ты ЕМЭС'!I64=0,"",'к-ты ЕМЭС'!I64)</f>
      </c>
      <c r="J65" s="166">
        <f>SUM(F65,I65)</f>
        <v>0.032</v>
      </c>
      <c r="K65" s="114">
        <f>J65/0.93</f>
        <v>0.034408602150537634</v>
      </c>
      <c r="L65" s="25">
        <f>K65/E65</f>
        <v>0.02150537634408602</v>
      </c>
    </row>
    <row r="66" spans="2:12" ht="19.5" customHeight="1" thickBot="1">
      <c r="B66" s="205"/>
      <c r="C66" s="207"/>
      <c r="D66" s="37" t="s">
        <v>6</v>
      </c>
      <c r="E66" s="38">
        <v>2.5</v>
      </c>
      <c r="F66" s="42" t="s">
        <v>134</v>
      </c>
      <c r="G66" s="38"/>
      <c r="H66" s="43"/>
      <c r="I66" s="40">
        <f>IF('к-ты ЕМЭС'!I65=0,"",'к-ты ЕМЭС'!I65)</f>
      </c>
      <c r="J66" s="44"/>
      <c r="K66" s="40"/>
      <c r="L66" s="117"/>
    </row>
    <row r="67" spans="1:12" ht="19.5" customHeight="1">
      <c r="A67" s="1"/>
      <c r="B67" s="204">
        <v>11</v>
      </c>
      <c r="C67" s="206" t="s">
        <v>166</v>
      </c>
      <c r="D67" s="33" t="s">
        <v>5</v>
      </c>
      <c r="E67" s="34">
        <v>2.5</v>
      </c>
      <c r="F67" s="45">
        <v>0.016</v>
      </c>
      <c r="G67" s="34">
        <f>(H67/E67)*100</f>
        <v>0.7111111111111111</v>
      </c>
      <c r="H67" s="35">
        <f>F67/0.9</f>
        <v>0.017777777777777778</v>
      </c>
      <c r="I67" s="114">
        <f>IF('к-ты ЕМЭС'!I66=0,"",'к-ты ЕМЭС'!I66)</f>
        <v>0.085</v>
      </c>
      <c r="J67" s="166">
        <f>SUM(F67,I67)</f>
        <v>0.101</v>
      </c>
      <c r="K67" s="114">
        <f>J67/0.93</f>
        <v>0.1086021505376344</v>
      </c>
      <c r="L67" s="25">
        <f>K67/E67</f>
        <v>0.043440860215053764</v>
      </c>
    </row>
    <row r="68" spans="2:12" ht="19.5" customHeight="1" thickBot="1">
      <c r="B68" s="205"/>
      <c r="C68" s="207"/>
      <c r="D68" s="37" t="s">
        <v>6</v>
      </c>
      <c r="E68" s="38">
        <v>1.6</v>
      </c>
      <c r="F68" s="42" t="s">
        <v>134</v>
      </c>
      <c r="G68" s="38"/>
      <c r="H68" s="43"/>
      <c r="I68" s="40">
        <f>IF('к-ты ЕМЭС'!I67=0,"",'к-ты ЕМЭС'!I67)</f>
      </c>
      <c r="J68" s="44"/>
      <c r="K68" s="40"/>
      <c r="L68" s="117"/>
    </row>
    <row r="69" spans="1:12" ht="30" customHeight="1" thickBot="1">
      <c r="A69" s="1"/>
      <c r="B69" s="165">
        <v>12</v>
      </c>
      <c r="C69" s="68" t="s">
        <v>167</v>
      </c>
      <c r="D69" s="33" t="s">
        <v>5</v>
      </c>
      <c r="E69" s="34">
        <v>1</v>
      </c>
      <c r="F69" s="45">
        <v>0.128</v>
      </c>
      <c r="G69" s="34">
        <f>(H69/E69)*100</f>
        <v>14.222222222222221</v>
      </c>
      <c r="H69" s="35">
        <f>F69/0.9</f>
        <v>0.14222222222222222</v>
      </c>
      <c r="I69" s="36">
        <f>IF('к-ты ЕМЭС'!I68=0,"",'к-ты ЕМЭС'!I68)</f>
        <v>0.026</v>
      </c>
      <c r="J69" s="46">
        <f>SUM(F69,I69)</f>
        <v>0.154</v>
      </c>
      <c r="K69" s="36">
        <f>J69/0.93</f>
        <v>0.16559139784946236</v>
      </c>
      <c r="L69" s="25">
        <f>K69/E69</f>
        <v>0.16559139784946236</v>
      </c>
    </row>
    <row r="70" spans="1:12" ht="19.5" customHeight="1">
      <c r="A70" s="1"/>
      <c r="B70" s="218">
        <v>13</v>
      </c>
      <c r="C70" s="221" t="s">
        <v>168</v>
      </c>
      <c r="D70" s="33" t="s">
        <v>5</v>
      </c>
      <c r="E70" s="34">
        <v>10</v>
      </c>
      <c r="F70" s="45" t="s">
        <v>134</v>
      </c>
      <c r="G70" s="34"/>
      <c r="H70" s="35"/>
      <c r="I70" s="36">
        <f>IF('к-ты ЕМЭС'!I69=0,"",'к-ты ЕМЭС'!I69)</f>
      </c>
      <c r="J70" s="36"/>
      <c r="K70" s="36"/>
      <c r="L70" s="25"/>
    </row>
    <row r="71" spans="2:12" ht="19.5" customHeight="1">
      <c r="B71" s="219"/>
      <c r="C71" s="222"/>
      <c r="D71" s="14" t="s">
        <v>6</v>
      </c>
      <c r="E71" s="15">
        <v>15</v>
      </c>
      <c r="F71" s="69" t="s">
        <v>134</v>
      </c>
      <c r="G71" s="15"/>
      <c r="H71" s="70"/>
      <c r="I71" s="23">
        <f>IF('к-ты ЕМЭС'!I70=0,"",'к-ты ЕМЭС'!I70)</f>
      </c>
      <c r="J71" s="23"/>
      <c r="K71" s="23"/>
      <c r="L71" s="32"/>
    </row>
    <row r="72" spans="2:12" ht="19.5" customHeight="1" thickBot="1">
      <c r="B72" s="220"/>
      <c r="C72" s="223"/>
      <c r="D72" s="37" t="s">
        <v>33</v>
      </c>
      <c r="E72" s="38">
        <v>1.6</v>
      </c>
      <c r="F72" s="42">
        <v>0.23</v>
      </c>
      <c r="G72" s="38">
        <f>(H72/E72)*100</f>
        <v>15.972222222222221</v>
      </c>
      <c r="H72" s="43">
        <f>F72/0.9</f>
        <v>0.25555555555555554</v>
      </c>
      <c r="I72" s="40">
        <f>IF('к-ты ЕМЭС'!I71=0,"",'к-ты ЕМЭС'!I71)</f>
      </c>
      <c r="J72" s="44">
        <f>SUM(F72,I72)</f>
        <v>0.23</v>
      </c>
      <c r="K72" s="40">
        <f>J72/0.93</f>
        <v>0.24731182795698925</v>
      </c>
      <c r="L72" s="27">
        <f>K72/E72</f>
        <v>0.15456989247311828</v>
      </c>
    </row>
    <row r="73" spans="1:12" ht="19.5" customHeight="1">
      <c r="A73" s="1"/>
      <c r="B73" s="204">
        <v>14</v>
      </c>
      <c r="C73" s="206" t="s">
        <v>169</v>
      </c>
      <c r="D73" s="33" t="s">
        <v>5</v>
      </c>
      <c r="E73" s="34">
        <v>10</v>
      </c>
      <c r="F73" s="45" t="s">
        <v>134</v>
      </c>
      <c r="G73" s="34"/>
      <c r="H73" s="35"/>
      <c r="I73" s="114">
        <f>IF('к-ты ЕМЭС'!I72=0,"",'к-ты ЕМЭС'!I72)</f>
      </c>
      <c r="J73" s="114"/>
      <c r="K73" s="114"/>
      <c r="L73" s="25"/>
    </row>
    <row r="74" spans="2:12" ht="19.5" customHeight="1" thickBot="1">
      <c r="B74" s="205"/>
      <c r="C74" s="207"/>
      <c r="D74" s="37" t="s">
        <v>6</v>
      </c>
      <c r="E74" s="38">
        <v>1</v>
      </c>
      <c r="F74" s="42">
        <v>0.032</v>
      </c>
      <c r="G74" s="38">
        <f>(H74/E74)*100</f>
        <v>3.5555555555555554</v>
      </c>
      <c r="H74" s="43">
        <f>F74/0.9</f>
        <v>0.035555555555555556</v>
      </c>
      <c r="I74" s="40">
        <f>IF('к-ты ЕМЭС'!I73=0,"",'к-ты ЕМЭС'!I73)</f>
      </c>
      <c r="J74" s="44">
        <f>SUM(F74,I74)</f>
        <v>0.032</v>
      </c>
      <c r="K74" s="40">
        <f>J74/0.93</f>
        <v>0.034408602150537634</v>
      </c>
      <c r="L74" s="117">
        <f>K74/E74</f>
        <v>0.034408602150537634</v>
      </c>
    </row>
    <row r="75" spans="1:12" ht="19.5" customHeight="1">
      <c r="A75" s="1"/>
      <c r="B75" s="204">
        <v>15</v>
      </c>
      <c r="C75" s="206" t="s">
        <v>170</v>
      </c>
      <c r="D75" s="33" t="s">
        <v>5</v>
      </c>
      <c r="E75" s="34">
        <v>1.6</v>
      </c>
      <c r="F75" s="45" t="s">
        <v>134</v>
      </c>
      <c r="G75" s="34"/>
      <c r="H75" s="35"/>
      <c r="I75" s="114">
        <f>IF('к-ты ЕМЭС'!I74=0,"",'к-ты ЕМЭС'!I74)</f>
      </c>
      <c r="J75" s="114"/>
      <c r="K75" s="114"/>
      <c r="L75" s="25"/>
    </row>
    <row r="76" spans="2:12" ht="19.5" customHeight="1" thickBot="1">
      <c r="B76" s="205"/>
      <c r="C76" s="207"/>
      <c r="D76" s="37" t="s">
        <v>6</v>
      </c>
      <c r="E76" s="38">
        <v>1</v>
      </c>
      <c r="F76" s="42">
        <v>0.048</v>
      </c>
      <c r="G76" s="38">
        <f>(H76/E76)*100</f>
        <v>5.333333333333333</v>
      </c>
      <c r="H76" s="43">
        <f>F76/0.9</f>
        <v>0.05333333333333333</v>
      </c>
      <c r="I76" s="40">
        <f>IF('к-ты ЕМЭС'!I75=0,"",'к-ты ЕМЭС'!I75)</f>
      </c>
      <c r="J76" s="44">
        <f>SUM(F76,I76)</f>
        <v>0.048</v>
      </c>
      <c r="K76" s="40">
        <f>J76/0.93</f>
        <v>0.05161290322580645</v>
      </c>
      <c r="L76" s="117">
        <f>K76/E76</f>
        <v>0.05161290322580645</v>
      </c>
    </row>
    <row r="77" spans="1:12" ht="19.5" customHeight="1">
      <c r="A77" s="1"/>
      <c r="B77" s="204">
        <v>16</v>
      </c>
      <c r="C77" s="206" t="s">
        <v>171</v>
      </c>
      <c r="D77" s="33" t="s">
        <v>5</v>
      </c>
      <c r="E77" s="34">
        <v>1.6</v>
      </c>
      <c r="F77" s="45" t="s">
        <v>134</v>
      </c>
      <c r="G77" s="34"/>
      <c r="H77" s="35"/>
      <c r="I77" s="114">
        <f>IF('к-ты ЕМЭС'!I76=0,"",'к-ты ЕМЭС'!I76)</f>
      </c>
      <c r="J77" s="114"/>
      <c r="K77" s="114"/>
      <c r="L77" s="25"/>
    </row>
    <row r="78" spans="2:12" ht="19.5" customHeight="1" thickBot="1">
      <c r="B78" s="205"/>
      <c r="C78" s="207"/>
      <c r="D78" s="37" t="s">
        <v>6</v>
      </c>
      <c r="E78" s="38">
        <v>2.5</v>
      </c>
      <c r="F78" s="42">
        <v>0.032</v>
      </c>
      <c r="G78" s="38">
        <f>(H78/E78)*100</f>
        <v>1.4222222222222223</v>
      </c>
      <c r="H78" s="43">
        <f>F78/0.9</f>
        <v>0.035555555555555556</v>
      </c>
      <c r="I78" s="40">
        <f>IF('к-ты ЕМЭС'!I77=0,"",'к-ты ЕМЭС'!I77)</f>
      </c>
      <c r="J78" s="44">
        <f>SUM(F78,I78)</f>
        <v>0.032</v>
      </c>
      <c r="K78" s="40">
        <f>J78/0.93</f>
        <v>0.034408602150537634</v>
      </c>
      <c r="L78" s="117">
        <f>K78/E78</f>
        <v>0.013763440860215054</v>
      </c>
    </row>
    <row r="79" spans="1:12" ht="19.5" customHeight="1">
      <c r="A79" s="1"/>
      <c r="B79" s="204">
        <v>17</v>
      </c>
      <c r="C79" s="206" t="s">
        <v>172</v>
      </c>
      <c r="D79" s="33" t="s">
        <v>5</v>
      </c>
      <c r="E79" s="34">
        <v>2.5</v>
      </c>
      <c r="F79" s="45" t="s">
        <v>134</v>
      </c>
      <c r="G79" s="34"/>
      <c r="H79" s="35"/>
      <c r="I79" s="114">
        <f>IF('к-ты ЕМЭС'!I78=0,"",'к-ты ЕМЭС'!I78)</f>
      </c>
      <c r="J79" s="114"/>
      <c r="K79" s="114"/>
      <c r="L79" s="25"/>
    </row>
    <row r="80" spans="2:12" ht="19.5" customHeight="1" thickBot="1">
      <c r="B80" s="205"/>
      <c r="C80" s="207"/>
      <c r="D80" s="37" t="s">
        <v>6</v>
      </c>
      <c r="E80" s="38">
        <v>1</v>
      </c>
      <c r="F80" s="42">
        <v>0.064</v>
      </c>
      <c r="G80" s="38">
        <f>(H80/E80)*100</f>
        <v>7.111111111111111</v>
      </c>
      <c r="H80" s="43">
        <f>F80/0.9</f>
        <v>0.07111111111111111</v>
      </c>
      <c r="I80" s="40">
        <f>IF('к-ты ЕМЭС'!I79=0,"",'к-ты ЕМЭС'!I79)</f>
        <v>0.01</v>
      </c>
      <c r="J80" s="44">
        <f>SUM(F80,I80)</f>
        <v>0.074</v>
      </c>
      <c r="K80" s="40">
        <f>J80/0.93</f>
        <v>0.07956989247311827</v>
      </c>
      <c r="L80" s="117">
        <f>K80/E80</f>
        <v>0.07956989247311827</v>
      </c>
    </row>
    <row r="81" spans="1:12" ht="19.5" customHeight="1">
      <c r="A81" s="1"/>
      <c r="B81" s="204">
        <v>18</v>
      </c>
      <c r="C81" s="206" t="s">
        <v>173</v>
      </c>
      <c r="D81" s="33" t="s">
        <v>5</v>
      </c>
      <c r="E81" s="34">
        <v>2.5</v>
      </c>
      <c r="F81" s="45" t="s">
        <v>134</v>
      </c>
      <c r="G81" s="34"/>
      <c r="H81" s="35"/>
      <c r="I81" s="114">
        <f>IF('к-ты ЕМЭС'!I80=0,"",'к-ты ЕМЭС'!I80)</f>
      </c>
      <c r="J81" s="114"/>
      <c r="K81" s="114"/>
      <c r="L81" s="25"/>
    </row>
    <row r="82" spans="2:12" ht="19.5" customHeight="1" thickBot="1">
      <c r="B82" s="205"/>
      <c r="C82" s="207"/>
      <c r="D82" s="37" t="s">
        <v>6</v>
      </c>
      <c r="E82" s="38">
        <v>1</v>
      </c>
      <c r="F82" s="42">
        <v>0.55</v>
      </c>
      <c r="G82" s="38">
        <f>(H82/E82)*100</f>
        <v>61.111111111111114</v>
      </c>
      <c r="H82" s="43">
        <f>F82/0.9</f>
        <v>0.6111111111111112</v>
      </c>
      <c r="I82" s="40">
        <f>IF('к-ты ЕМЭС'!I81=0,"",'к-ты ЕМЭС'!I81)</f>
      </c>
      <c r="J82" s="44">
        <f>SUM(F82,I82)</f>
        <v>0.55</v>
      </c>
      <c r="K82" s="40">
        <f>J82/0.93</f>
        <v>0.5913978494623656</v>
      </c>
      <c r="L82" s="117">
        <f>K82/E82</f>
        <v>0.5913978494623656</v>
      </c>
    </row>
    <row r="83" spans="1:12" ht="19.5" customHeight="1">
      <c r="A83" s="1"/>
      <c r="B83" s="204">
        <v>19</v>
      </c>
      <c r="C83" s="206" t="s">
        <v>174</v>
      </c>
      <c r="D83" s="33" t="s">
        <v>5</v>
      </c>
      <c r="E83" s="34">
        <v>1.6</v>
      </c>
      <c r="F83" s="45">
        <v>0.032</v>
      </c>
      <c r="G83" s="34">
        <f>(H83/E83)*100</f>
        <v>2.222222222222222</v>
      </c>
      <c r="H83" s="35">
        <f>F83/0.9</f>
        <v>0.035555555555555556</v>
      </c>
      <c r="I83" s="114">
        <f>IF('к-ты ЕМЭС'!I82=0,"",'к-ты ЕМЭС'!I82)</f>
        <v>0.01</v>
      </c>
      <c r="J83" s="166">
        <f>SUM(F83,I83)</f>
        <v>0.042</v>
      </c>
      <c r="K83" s="114">
        <f>J83/0.93</f>
        <v>0.04516129032258064</v>
      </c>
      <c r="L83" s="25">
        <f>K83/E83</f>
        <v>0.0282258064516129</v>
      </c>
    </row>
    <row r="84" spans="2:12" ht="19.5" customHeight="1" thickBot="1">
      <c r="B84" s="205"/>
      <c r="C84" s="207"/>
      <c r="D84" s="37" t="s">
        <v>6</v>
      </c>
      <c r="E84" s="38">
        <v>2.5</v>
      </c>
      <c r="F84" s="42" t="s">
        <v>134</v>
      </c>
      <c r="G84" s="38"/>
      <c r="H84" s="43"/>
      <c r="I84" s="40">
        <f>IF('к-ты ЕМЭС'!I83=0,"",'к-ты ЕМЭС'!I83)</f>
      </c>
      <c r="J84" s="44"/>
      <c r="K84" s="40"/>
      <c r="L84" s="117"/>
    </row>
    <row r="85" spans="2:16" ht="30" customHeight="1" thickBot="1">
      <c r="B85" s="168"/>
      <c r="C85" s="169" t="s">
        <v>25</v>
      </c>
      <c r="D85" s="170"/>
      <c r="E85" s="171">
        <f>SUMIF(F47:F84,"&lt;&gt;Откл.",E47:E84)</f>
        <v>60.70000000000001</v>
      </c>
      <c r="F85" s="172">
        <f>SUM(F47:F84)</f>
        <v>10.364000000000003</v>
      </c>
      <c r="G85" s="173">
        <f>F85/E85</f>
        <v>0.17074135090609557</v>
      </c>
      <c r="H85" s="172">
        <f>SUM(H47:H84)</f>
        <v>11.515555555555554</v>
      </c>
      <c r="I85" s="174">
        <f>SUM(I47:I84)</f>
        <v>2.8009999999999993</v>
      </c>
      <c r="J85" s="172">
        <f>SUM(F85,I85)</f>
        <v>13.165000000000003</v>
      </c>
      <c r="K85" s="175">
        <f>J85/0.93</f>
        <v>14.155913978494626</v>
      </c>
      <c r="L85" s="176">
        <f>K85/E85</f>
        <v>0.23321110343483728</v>
      </c>
      <c r="N85" s="22"/>
      <c r="P85" s="167"/>
    </row>
    <row r="86" spans="1:12" ht="27.75" customHeight="1" thickBot="1">
      <c r="A86" s="1"/>
      <c r="B86" s="212" t="s">
        <v>175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4"/>
    </row>
    <row r="87" spans="1:12" ht="19.5" customHeight="1">
      <c r="A87" s="1"/>
      <c r="B87" s="204">
        <v>1</v>
      </c>
      <c r="C87" s="206" t="s">
        <v>176</v>
      </c>
      <c r="D87" s="33" t="s">
        <v>5</v>
      </c>
      <c r="E87" s="34">
        <v>6.3</v>
      </c>
      <c r="F87" s="203" t="s">
        <v>119</v>
      </c>
      <c r="G87" s="230"/>
      <c r="H87" s="35"/>
      <c r="I87" s="114">
        <f>IF('к-ты ЕМЭС'!I85=0,"",'к-ты ЕМЭС'!I85)</f>
        <v>0.025</v>
      </c>
      <c r="J87" s="114"/>
      <c r="K87" s="114"/>
      <c r="L87" s="25"/>
    </row>
    <row r="88" spans="2:12" ht="19.5" customHeight="1" thickBot="1">
      <c r="B88" s="205"/>
      <c r="C88" s="207"/>
      <c r="D88" s="37"/>
      <c r="E88" s="38"/>
      <c r="F88" s="42"/>
      <c r="G88" s="38"/>
      <c r="H88" s="43"/>
      <c r="I88" s="40">
        <f>IF('к-ты ЕМЭС'!I86=0,"",'к-ты ЕМЭС'!I86)</f>
      </c>
      <c r="J88" s="44"/>
      <c r="K88" s="40"/>
      <c r="L88" s="117"/>
    </row>
    <row r="89" spans="1:12" ht="19.5" customHeight="1">
      <c r="A89" s="1"/>
      <c r="B89" s="204">
        <v>2</v>
      </c>
      <c r="C89" s="206" t="s">
        <v>177</v>
      </c>
      <c r="D89" s="33" t="s">
        <v>5</v>
      </c>
      <c r="E89" s="34">
        <v>10</v>
      </c>
      <c r="F89" s="203" t="s">
        <v>119</v>
      </c>
      <c r="G89" s="230"/>
      <c r="H89" s="35"/>
      <c r="I89" s="114">
        <f>IF('к-ты ЕМЭС'!I87=0,"",'к-ты ЕМЭС'!I87)</f>
      </c>
      <c r="J89" s="114"/>
      <c r="K89" s="114"/>
      <c r="L89" s="25"/>
    </row>
    <row r="90" spans="2:12" ht="19.5" customHeight="1" thickBot="1">
      <c r="B90" s="205"/>
      <c r="C90" s="207"/>
      <c r="D90" s="37"/>
      <c r="E90" s="38"/>
      <c r="F90" s="42"/>
      <c r="G90" s="38"/>
      <c r="H90" s="43"/>
      <c r="I90" s="40">
        <f>IF('к-ты ЕМЭС'!I88=0,"",'к-ты ЕМЭС'!I88)</f>
      </c>
      <c r="J90" s="44"/>
      <c r="K90" s="40"/>
      <c r="L90" s="117"/>
    </row>
    <row r="91" spans="1:12" ht="19.5" customHeight="1">
      <c r="A91" s="1"/>
      <c r="B91" s="204">
        <v>3</v>
      </c>
      <c r="C91" s="206" t="s">
        <v>178</v>
      </c>
      <c r="D91" s="33" t="s">
        <v>5</v>
      </c>
      <c r="E91" s="34">
        <v>2.5</v>
      </c>
      <c r="F91" s="45" t="s">
        <v>134</v>
      </c>
      <c r="G91" s="34"/>
      <c r="H91" s="35"/>
      <c r="I91" s="114">
        <f>IF('к-ты ЕМЭС'!I89=0,"",'к-ты ЕМЭС'!I89)</f>
      </c>
      <c r="J91" s="114"/>
      <c r="K91" s="114"/>
      <c r="L91" s="25"/>
    </row>
    <row r="92" spans="2:12" ht="19.5" customHeight="1" thickBot="1">
      <c r="B92" s="205"/>
      <c r="C92" s="207"/>
      <c r="D92" s="37" t="s">
        <v>6</v>
      </c>
      <c r="E92" s="38">
        <v>1</v>
      </c>
      <c r="F92" s="42">
        <v>0.048</v>
      </c>
      <c r="G92" s="38">
        <f>(H92/E92)*100</f>
        <v>5.333333333333333</v>
      </c>
      <c r="H92" s="43">
        <f>F92/0.9</f>
        <v>0.05333333333333333</v>
      </c>
      <c r="I92" s="40">
        <f>IF('к-ты ЕМЭС'!I90=0,"",'к-ты ЕМЭС'!I90)</f>
      </c>
      <c r="J92" s="44">
        <f>SUM(F92,I92)</f>
        <v>0.048</v>
      </c>
      <c r="K92" s="40">
        <f>J92/0.93</f>
        <v>0.05161290322580645</v>
      </c>
      <c r="L92" s="117">
        <f>K92/E92</f>
        <v>0.05161290322580645</v>
      </c>
    </row>
    <row r="93" spans="1:12" ht="19.5" customHeight="1">
      <c r="A93" s="1"/>
      <c r="B93" s="204">
        <v>4</v>
      </c>
      <c r="C93" s="206" t="s">
        <v>179</v>
      </c>
      <c r="D93" s="33" t="s">
        <v>5</v>
      </c>
      <c r="E93" s="34">
        <v>1.6</v>
      </c>
      <c r="F93" s="45" t="s">
        <v>134</v>
      </c>
      <c r="G93" s="34"/>
      <c r="H93" s="35"/>
      <c r="I93" s="114">
        <f>IF('к-ты ЕМЭС'!I91=0,"",'к-ты ЕМЭС'!I91)</f>
      </c>
      <c r="J93" s="114"/>
      <c r="K93" s="114"/>
      <c r="L93" s="25"/>
    </row>
    <row r="94" spans="2:12" ht="19.5" customHeight="1" thickBot="1">
      <c r="B94" s="205"/>
      <c r="C94" s="207"/>
      <c r="D94" s="37" t="s">
        <v>6</v>
      </c>
      <c r="E94" s="38">
        <v>1</v>
      </c>
      <c r="F94" s="42">
        <v>0.016</v>
      </c>
      <c r="G94" s="38">
        <f>(H94/E94)*100</f>
        <v>1.7777777777777777</v>
      </c>
      <c r="H94" s="43">
        <f>F94/0.9</f>
        <v>0.017777777777777778</v>
      </c>
      <c r="I94" s="40">
        <f>IF('к-ты ЕМЭС'!I92=0,"",'к-ты ЕМЭС'!I92)</f>
      </c>
      <c r="J94" s="44">
        <f>SUM(F94,I94)</f>
        <v>0.016</v>
      </c>
      <c r="K94" s="40">
        <f>J94/0.93</f>
        <v>0.017204301075268817</v>
      </c>
      <c r="L94" s="117">
        <f>K94/E94</f>
        <v>0.017204301075268817</v>
      </c>
    </row>
    <row r="95" spans="1:12" ht="19.5" customHeight="1">
      <c r="A95" s="1"/>
      <c r="B95" s="204">
        <v>5</v>
      </c>
      <c r="C95" s="206" t="s">
        <v>180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14">
        <f>IF('к-ты ЕМЭС'!I93=0,"",'к-ты ЕМЭС'!I93)</f>
        <v>0.205</v>
      </c>
      <c r="J95" s="166">
        <f>SUM(F95,I95)</f>
        <v>0.33299999999999996</v>
      </c>
      <c r="K95" s="114">
        <f>J95/0.93</f>
        <v>0.3580645161290322</v>
      </c>
      <c r="L95" s="25">
        <f>K95/E95</f>
        <v>0.2237903225806451</v>
      </c>
    </row>
    <row r="96" spans="2:12" ht="19.5" customHeight="1" thickBot="1">
      <c r="B96" s="205"/>
      <c r="C96" s="207"/>
      <c r="D96" s="37" t="s">
        <v>6</v>
      </c>
      <c r="E96" s="38">
        <v>1</v>
      </c>
      <c r="F96" s="42" t="s">
        <v>134</v>
      </c>
      <c r="G96" s="38"/>
      <c r="H96" s="43"/>
      <c r="I96" s="40">
        <f>IF('к-ты ЕМЭС'!I94=0,"",'к-ты ЕМЭС'!I94)</f>
      </c>
      <c r="J96" s="44"/>
      <c r="K96" s="40"/>
      <c r="L96" s="117"/>
    </row>
    <row r="97" spans="1:12" ht="19.5" customHeight="1">
      <c r="A97" s="1"/>
      <c r="B97" s="204">
        <v>6</v>
      </c>
      <c r="C97" s="206" t="s">
        <v>181</v>
      </c>
      <c r="D97" s="33" t="s">
        <v>5</v>
      </c>
      <c r="E97" s="34">
        <v>1.6</v>
      </c>
      <c r="F97" s="45">
        <v>0.128</v>
      </c>
      <c r="G97" s="34">
        <f>(H97/E97)*100</f>
        <v>8.888888888888888</v>
      </c>
      <c r="H97" s="35">
        <f>F97/0.9</f>
        <v>0.14222222222222222</v>
      </c>
      <c r="I97" s="114">
        <f>IF('к-ты ЕМЭС'!I95=0,"",'к-ты ЕМЭС'!I95)</f>
        <v>0.22799999999999998</v>
      </c>
      <c r="J97" s="166">
        <f>SUM(F97,I97)</f>
        <v>0.356</v>
      </c>
      <c r="K97" s="114">
        <f>J97/0.93</f>
        <v>0.38279569892473114</v>
      </c>
      <c r="L97" s="25">
        <f>K97/E97</f>
        <v>0.23924731182795694</v>
      </c>
    </row>
    <row r="98" spans="2:12" ht="19.5" customHeight="1" thickBot="1">
      <c r="B98" s="205"/>
      <c r="C98" s="207"/>
      <c r="D98" s="37" t="s">
        <v>6</v>
      </c>
      <c r="E98" s="38">
        <v>2.5</v>
      </c>
      <c r="F98" s="42" t="s">
        <v>134</v>
      </c>
      <c r="G98" s="38"/>
      <c r="H98" s="43"/>
      <c r="I98" s="40">
        <f>IF('к-ты ЕМЭС'!I96=0,"",'к-ты ЕМЭС'!I96)</f>
      </c>
      <c r="J98" s="44"/>
      <c r="K98" s="40"/>
      <c r="L98" s="117"/>
    </row>
    <row r="99" spans="1:12" ht="19.5" customHeight="1">
      <c r="A99" s="1"/>
      <c r="B99" s="204">
        <v>7</v>
      </c>
      <c r="C99" s="206" t="s">
        <v>182</v>
      </c>
      <c r="D99" s="33" t="s">
        <v>5</v>
      </c>
      <c r="E99" s="34">
        <v>1.6</v>
      </c>
      <c r="F99" s="45">
        <v>0.048</v>
      </c>
      <c r="G99" s="34">
        <f>(H99/E99)*100</f>
        <v>3.3333333333333326</v>
      </c>
      <c r="H99" s="35">
        <f>F99/0.9</f>
        <v>0.05333333333333333</v>
      </c>
      <c r="I99" s="114">
        <f>IF('к-ты ЕМЭС'!I97=0,"",'к-ты ЕМЭС'!I97)</f>
      </c>
      <c r="J99" s="166">
        <f>SUM(F99,I99)</f>
        <v>0.048</v>
      </c>
      <c r="K99" s="114">
        <f>J99/0.93</f>
        <v>0.05161290322580645</v>
      </c>
      <c r="L99" s="25">
        <f>K99/E99</f>
        <v>0.03225806451612903</v>
      </c>
    </row>
    <row r="100" spans="2:12" ht="19.5" customHeight="1" thickBot="1">
      <c r="B100" s="205"/>
      <c r="C100" s="207"/>
      <c r="D100" s="37" t="s">
        <v>6</v>
      </c>
      <c r="E100" s="38">
        <v>1</v>
      </c>
      <c r="F100" s="42" t="s">
        <v>134</v>
      </c>
      <c r="G100" s="38"/>
      <c r="H100" s="43"/>
      <c r="I100" s="40">
        <f>IF('к-ты ЕМЭС'!I98=0,"",'к-ты ЕМЭС'!I98)</f>
      </c>
      <c r="J100" s="44"/>
      <c r="K100" s="40"/>
      <c r="L100" s="117"/>
    </row>
    <row r="101" spans="1:12" ht="19.5" customHeight="1">
      <c r="A101" s="1"/>
      <c r="B101" s="204">
        <v>8</v>
      </c>
      <c r="C101" s="206" t="s">
        <v>183</v>
      </c>
      <c r="D101" s="33" t="s">
        <v>5</v>
      </c>
      <c r="E101" s="34">
        <v>1.6</v>
      </c>
      <c r="F101" s="45" t="s">
        <v>134</v>
      </c>
      <c r="G101" s="34"/>
      <c r="H101" s="35"/>
      <c r="I101" s="114">
        <f>IF('к-ты ЕМЭС'!I99=0,"",'к-ты ЕМЭС'!I99)</f>
      </c>
      <c r="J101" s="114"/>
      <c r="K101" s="114"/>
      <c r="L101" s="25"/>
    </row>
    <row r="102" spans="2:12" ht="19.5" customHeight="1" thickBot="1">
      <c r="B102" s="205"/>
      <c r="C102" s="207"/>
      <c r="D102" s="37" t="s">
        <v>6</v>
      </c>
      <c r="E102" s="38">
        <v>1</v>
      </c>
      <c r="F102" s="42">
        <v>0.176</v>
      </c>
      <c r="G102" s="38">
        <f>(H102/E102)*100</f>
        <v>19.555555555555554</v>
      </c>
      <c r="H102" s="43">
        <f>F102/0.9</f>
        <v>0.19555555555555554</v>
      </c>
      <c r="I102" s="40">
        <f>IF('к-ты ЕМЭС'!I100=0,"",'к-ты ЕМЭС'!I100)</f>
        <v>0.205</v>
      </c>
      <c r="J102" s="44">
        <f>SUM(F102,I102)</f>
        <v>0.381</v>
      </c>
      <c r="K102" s="40">
        <f>J102/0.93</f>
        <v>0.4096774193548387</v>
      </c>
      <c r="L102" s="117">
        <f>K102/E102</f>
        <v>0.4096774193548387</v>
      </c>
    </row>
    <row r="103" spans="1:12" ht="19.5" customHeight="1">
      <c r="A103" s="1"/>
      <c r="B103" s="204">
        <v>9</v>
      </c>
      <c r="C103" s="206" t="s">
        <v>184</v>
      </c>
      <c r="D103" s="33" t="s">
        <v>5</v>
      </c>
      <c r="E103" s="34">
        <v>1</v>
      </c>
      <c r="F103" s="45">
        <v>0.08</v>
      </c>
      <c r="G103" s="34">
        <f>(H103/E103)*100</f>
        <v>8.88888888888889</v>
      </c>
      <c r="H103" s="35">
        <f>F103/0.9</f>
        <v>0.08888888888888889</v>
      </c>
      <c r="I103" s="114">
        <f>IF('к-ты ЕМЭС'!I101=0,"",'к-ты ЕМЭС'!I101)</f>
        <v>0.049</v>
      </c>
      <c r="J103" s="166">
        <f>SUM(F103,I103)</f>
        <v>0.129</v>
      </c>
      <c r="K103" s="114">
        <f>J103/0.93</f>
        <v>0.13870967741935483</v>
      </c>
      <c r="L103" s="25">
        <f>K103/E103</f>
        <v>0.13870967741935483</v>
      </c>
    </row>
    <row r="104" spans="2:12" ht="19.5" customHeight="1" thickBot="1">
      <c r="B104" s="205"/>
      <c r="C104" s="207"/>
      <c r="D104" s="37" t="s">
        <v>6</v>
      </c>
      <c r="E104" s="38">
        <v>1.6</v>
      </c>
      <c r="F104" s="42" t="s">
        <v>134</v>
      </c>
      <c r="G104" s="38"/>
      <c r="H104" s="43"/>
      <c r="I104" s="40">
        <f>IF('к-ты ЕМЭС'!I102=0,"",'к-ты ЕМЭС'!I102)</f>
      </c>
      <c r="J104" s="44"/>
      <c r="K104" s="40"/>
      <c r="L104" s="117"/>
    </row>
    <row r="105" spans="1:12" ht="19.5" customHeight="1">
      <c r="A105" s="1"/>
      <c r="B105" s="204">
        <v>10</v>
      </c>
      <c r="C105" s="206" t="s">
        <v>185</v>
      </c>
      <c r="D105" s="33" t="s">
        <v>5</v>
      </c>
      <c r="E105" s="34">
        <v>1.6</v>
      </c>
      <c r="F105" s="45" t="s">
        <v>134</v>
      </c>
      <c r="G105" s="34"/>
      <c r="H105" s="35"/>
      <c r="I105" s="114">
        <f>IF('к-ты ЕМЭС'!I103=0,"",'к-ты ЕМЭС'!I103)</f>
      </c>
      <c r="J105" s="114"/>
      <c r="K105" s="114"/>
      <c r="L105" s="25"/>
    </row>
    <row r="106" spans="2:12" ht="19.5" customHeight="1" thickBot="1">
      <c r="B106" s="205"/>
      <c r="C106" s="207"/>
      <c r="D106" s="37" t="s">
        <v>6</v>
      </c>
      <c r="E106" s="38">
        <v>2.5</v>
      </c>
      <c r="F106" s="42">
        <v>0.16</v>
      </c>
      <c r="G106" s="38">
        <f>(H106/E106)*100</f>
        <v>7.111111111111111</v>
      </c>
      <c r="H106" s="43">
        <f>F106/0.9</f>
        <v>0.17777777777777778</v>
      </c>
      <c r="I106" s="40">
        <f>IF('к-ты ЕМЭС'!I104=0,"",'к-ты ЕМЭС'!I104)</f>
        <v>0.022</v>
      </c>
      <c r="J106" s="44">
        <f>SUM(F106,I106)</f>
        <v>0.182</v>
      </c>
      <c r="K106" s="40">
        <f>J106/0.93</f>
        <v>0.19569892473118278</v>
      </c>
      <c r="L106" s="117">
        <f>K106/E106</f>
        <v>0.07827956989247312</v>
      </c>
    </row>
    <row r="107" spans="1:12" ht="19.5" customHeight="1">
      <c r="A107" s="1"/>
      <c r="B107" s="204">
        <v>11</v>
      </c>
      <c r="C107" s="206" t="s">
        <v>186</v>
      </c>
      <c r="D107" s="33" t="s">
        <v>5</v>
      </c>
      <c r="E107" s="34">
        <v>1</v>
      </c>
      <c r="F107" s="45">
        <v>0.128</v>
      </c>
      <c r="G107" s="34">
        <f>(H107/E107)*100</f>
        <v>14.222222222222221</v>
      </c>
      <c r="H107" s="35">
        <f>F107/0.9</f>
        <v>0.14222222222222222</v>
      </c>
      <c r="I107" s="114">
        <f>IF('к-ты ЕМЭС'!I105=0,"",'к-ты ЕМЭС'!I105)</f>
        <v>0.02</v>
      </c>
      <c r="J107" s="166">
        <f>SUM(F107,I107)</f>
        <v>0.148</v>
      </c>
      <c r="K107" s="114">
        <f>J107/0.93</f>
        <v>0.15913978494623654</v>
      </c>
      <c r="L107" s="25">
        <f>K107/E107</f>
        <v>0.15913978494623654</v>
      </c>
    </row>
    <row r="108" spans="2:12" ht="19.5" customHeight="1" thickBot="1">
      <c r="B108" s="205"/>
      <c r="C108" s="207"/>
      <c r="D108" s="37" t="s">
        <v>6</v>
      </c>
      <c r="E108" s="38">
        <v>1.6</v>
      </c>
      <c r="F108" s="42" t="s">
        <v>134</v>
      </c>
      <c r="G108" s="38"/>
      <c r="H108" s="43"/>
      <c r="I108" s="40">
        <f>IF('к-ты ЕМЭС'!I106=0,"",'к-ты ЕМЭС'!I106)</f>
      </c>
      <c r="J108" s="44"/>
      <c r="K108" s="40"/>
      <c r="L108" s="117"/>
    </row>
    <row r="109" spans="1:12" ht="30" customHeight="1" thickBot="1">
      <c r="A109" s="1"/>
      <c r="B109" s="165">
        <v>12</v>
      </c>
      <c r="C109" s="68" t="s">
        <v>187</v>
      </c>
      <c r="D109" s="33" t="s">
        <v>5</v>
      </c>
      <c r="E109" s="34">
        <v>2.5</v>
      </c>
      <c r="F109" s="45">
        <v>1.28</v>
      </c>
      <c r="G109" s="34">
        <f>(H109/E109)*100</f>
        <v>56.888888888888886</v>
      </c>
      <c r="H109" s="35">
        <f>F109/0.9</f>
        <v>1.4222222222222223</v>
      </c>
      <c r="I109" s="36">
        <f>IF('к-ты ЕМЭС'!I107=0,"",'к-ты ЕМЭС'!I107)</f>
        <v>0.16</v>
      </c>
      <c r="J109" s="46">
        <f>SUM(F109,I109)</f>
        <v>1.44</v>
      </c>
      <c r="K109" s="36">
        <f>J109/0.93</f>
        <v>1.5483870967741935</v>
      </c>
      <c r="L109" s="25">
        <f>K109/E109</f>
        <v>0.6193548387096774</v>
      </c>
    </row>
    <row r="110" spans="1:12" ht="19.5" customHeight="1">
      <c r="A110" s="1"/>
      <c r="B110" s="204">
        <v>13</v>
      </c>
      <c r="C110" s="206" t="s">
        <v>188</v>
      </c>
      <c r="D110" s="33" t="s">
        <v>5</v>
      </c>
      <c r="E110" s="34">
        <v>2.5</v>
      </c>
      <c r="F110" s="45" t="s">
        <v>134</v>
      </c>
      <c r="G110" s="34"/>
      <c r="H110" s="35"/>
      <c r="I110" s="114">
        <f>IF('к-ты ЕМЭС'!I108=0,"",'к-ты ЕМЭС'!I108)</f>
      </c>
      <c r="J110" s="114"/>
      <c r="K110" s="114"/>
      <c r="L110" s="25"/>
    </row>
    <row r="111" spans="2:12" ht="19.5" customHeight="1" thickBot="1">
      <c r="B111" s="205"/>
      <c r="C111" s="207"/>
      <c r="D111" s="37" t="s">
        <v>6</v>
      </c>
      <c r="E111" s="38">
        <v>1</v>
      </c>
      <c r="F111" s="42">
        <v>0.048</v>
      </c>
      <c r="G111" s="38">
        <f>(H111/E111)*100</f>
        <v>5.333333333333333</v>
      </c>
      <c r="H111" s="43">
        <f>F111/0.9</f>
        <v>0.05333333333333333</v>
      </c>
      <c r="I111" s="40">
        <f>IF('к-ты ЕМЭС'!I109=0,"",'к-ты ЕМЭС'!I109)</f>
      </c>
      <c r="J111" s="44">
        <f>SUM(F111,I111)</f>
        <v>0.048</v>
      </c>
      <c r="K111" s="40">
        <f>J111/0.93</f>
        <v>0.05161290322580645</v>
      </c>
      <c r="L111" s="117">
        <f>K111/E111</f>
        <v>0.05161290322580645</v>
      </c>
    </row>
    <row r="112" spans="1:12" ht="30" customHeight="1" thickBot="1">
      <c r="A112" s="1"/>
      <c r="B112" s="165">
        <v>14</v>
      </c>
      <c r="C112" s="68" t="s">
        <v>189</v>
      </c>
      <c r="D112" s="33" t="s">
        <v>5</v>
      </c>
      <c r="E112" s="34">
        <v>1.6</v>
      </c>
      <c r="F112" s="45">
        <v>0.016</v>
      </c>
      <c r="G112" s="34">
        <f>(H112/E112)*100</f>
        <v>1.111111111111111</v>
      </c>
      <c r="H112" s="35">
        <f>F112/0.9</f>
        <v>0.017777777777777778</v>
      </c>
      <c r="I112" s="36">
        <f>IF('к-ты ЕМЭС'!I110=0,"",'к-ты ЕМЭС'!I110)</f>
      </c>
      <c r="J112" s="46">
        <f>SUM(F112,I112)</f>
        <v>0.016</v>
      </c>
      <c r="K112" s="36">
        <f>J112/0.93</f>
        <v>0.017204301075268817</v>
      </c>
      <c r="L112" s="25">
        <f>K112/E112</f>
        <v>0.01075268817204301</v>
      </c>
    </row>
    <row r="113" spans="1:12" ht="19.5" customHeight="1">
      <c r="A113" s="1"/>
      <c r="B113" s="204">
        <v>15</v>
      </c>
      <c r="C113" s="206" t="s">
        <v>44</v>
      </c>
      <c r="D113" s="33" t="s">
        <v>5</v>
      </c>
      <c r="E113" s="34">
        <v>1.6</v>
      </c>
      <c r="F113" s="45" t="s">
        <v>134</v>
      </c>
      <c r="G113" s="34"/>
      <c r="H113" s="35"/>
      <c r="I113" s="114">
        <f>IF('к-ты ЕМЭС'!I111=0,"",'к-ты ЕМЭС'!I111)</f>
      </c>
      <c r="J113" s="114"/>
      <c r="K113" s="114"/>
      <c r="L113" s="25"/>
    </row>
    <row r="114" spans="2:12" ht="19.5" customHeight="1" thickBot="1">
      <c r="B114" s="205"/>
      <c r="C114" s="207"/>
      <c r="D114" s="37" t="s">
        <v>6</v>
      </c>
      <c r="E114" s="38">
        <v>1.6</v>
      </c>
      <c r="F114" s="42">
        <v>0.24</v>
      </c>
      <c r="G114" s="38">
        <f>(H114/E114)*100</f>
        <v>16.666666666666664</v>
      </c>
      <c r="H114" s="43">
        <f>F114/0.9</f>
        <v>0.26666666666666666</v>
      </c>
      <c r="I114" s="40">
        <f>IF('к-ты ЕМЭС'!I112=0,"",'к-ты ЕМЭС'!I112)</f>
        <v>0.007</v>
      </c>
      <c r="J114" s="44">
        <f>SUM(F114,I114)</f>
        <v>0.247</v>
      </c>
      <c r="K114" s="40">
        <f>J114/0.93</f>
        <v>0.26559139784946234</v>
      </c>
      <c r="L114" s="117">
        <f>K114/E114</f>
        <v>0.16599462365591394</v>
      </c>
    </row>
    <row r="115" spans="1:12" ht="19.5" customHeight="1">
      <c r="A115" s="1"/>
      <c r="B115" s="204">
        <v>16</v>
      </c>
      <c r="C115" s="206" t="s">
        <v>190</v>
      </c>
      <c r="D115" s="33" t="s">
        <v>5</v>
      </c>
      <c r="E115" s="34">
        <v>1</v>
      </c>
      <c r="F115" s="45">
        <v>0.048</v>
      </c>
      <c r="G115" s="34">
        <f>(H115/E115)*100</f>
        <v>5.333333333333333</v>
      </c>
      <c r="H115" s="35">
        <f>F115/0.9</f>
        <v>0.05333333333333333</v>
      </c>
      <c r="I115" s="114">
        <f>IF('к-ты ЕМЭС'!I113=0,"",'к-ты ЕМЭС'!I113)</f>
      </c>
      <c r="J115" s="166">
        <f>SUM(F115,I115)</f>
        <v>0.048</v>
      </c>
      <c r="K115" s="114">
        <f>J115/0.93</f>
        <v>0.05161290322580645</v>
      </c>
      <c r="L115" s="25">
        <f>K115/E115</f>
        <v>0.05161290322580645</v>
      </c>
    </row>
    <row r="116" spans="2:12" ht="19.5" customHeight="1" thickBot="1">
      <c r="B116" s="205"/>
      <c r="C116" s="207"/>
      <c r="D116" s="37" t="s">
        <v>6</v>
      </c>
      <c r="E116" s="38">
        <v>1.6</v>
      </c>
      <c r="F116" s="42" t="s">
        <v>134</v>
      </c>
      <c r="G116" s="38"/>
      <c r="H116" s="43"/>
      <c r="I116" s="40">
        <f>IF('к-ты ЕМЭС'!I114=0,"",'к-ты ЕМЭС'!I114)</f>
      </c>
      <c r="J116" s="44"/>
      <c r="K116" s="40"/>
      <c r="L116" s="117"/>
    </row>
    <row r="117" spans="1:12" ht="19.5" customHeight="1">
      <c r="A117" s="1"/>
      <c r="B117" s="204">
        <v>17</v>
      </c>
      <c r="C117" s="206" t="s">
        <v>191</v>
      </c>
      <c r="D117" s="33" t="s">
        <v>5</v>
      </c>
      <c r="E117" s="34">
        <v>1.6</v>
      </c>
      <c r="F117" s="45">
        <v>0.48</v>
      </c>
      <c r="G117" s="34">
        <f>(H117/E117)*100</f>
        <v>33.33333333333333</v>
      </c>
      <c r="H117" s="35">
        <f>F117/0.9</f>
        <v>0.5333333333333333</v>
      </c>
      <c r="I117" s="114">
        <f>IF('к-ты ЕМЭС'!I115=0,"",'к-ты ЕМЭС'!I115)</f>
      </c>
      <c r="J117" s="166">
        <f>SUM(F117,I117)</f>
        <v>0.48</v>
      </c>
      <c r="K117" s="114">
        <f>J117/0.93</f>
        <v>0.5161290322580645</v>
      </c>
      <c r="L117" s="25">
        <f>K117/E117</f>
        <v>0.3225806451612903</v>
      </c>
    </row>
    <row r="118" spans="2:12" ht="19.5" customHeight="1" thickBot="1">
      <c r="B118" s="205"/>
      <c r="C118" s="207"/>
      <c r="D118" s="37" t="s">
        <v>6</v>
      </c>
      <c r="E118" s="38">
        <v>2.5</v>
      </c>
      <c r="F118" s="42" t="s">
        <v>134</v>
      </c>
      <c r="G118" s="38"/>
      <c r="H118" s="43"/>
      <c r="I118" s="40">
        <f>IF('к-ты ЕМЭС'!I116=0,"",'к-ты ЕМЭС'!I116)</f>
      </c>
      <c r="J118" s="44"/>
      <c r="K118" s="40"/>
      <c r="L118" s="117"/>
    </row>
    <row r="119" spans="1:12" ht="19.5" customHeight="1">
      <c r="A119" s="1"/>
      <c r="B119" s="204">
        <v>18</v>
      </c>
      <c r="C119" s="206" t="s">
        <v>192</v>
      </c>
      <c r="D119" s="33" t="s">
        <v>5</v>
      </c>
      <c r="E119" s="34">
        <v>1</v>
      </c>
      <c r="F119" s="45">
        <v>0.48</v>
      </c>
      <c r="G119" s="34">
        <f>(H119/E119)*100</f>
        <v>53.333333333333336</v>
      </c>
      <c r="H119" s="35">
        <f>F119/0.9</f>
        <v>0.5333333333333333</v>
      </c>
      <c r="I119" s="114">
        <f>IF('к-ты ЕМЭС'!I117=0,"",'к-ты ЕМЭС'!I117)</f>
        <v>0.095</v>
      </c>
      <c r="J119" s="166">
        <f>SUM(F119,I119)</f>
        <v>0.575</v>
      </c>
      <c r="K119" s="114">
        <f>J119/0.93</f>
        <v>0.618279569892473</v>
      </c>
      <c r="L119" s="25">
        <f>K119/E119</f>
        <v>0.618279569892473</v>
      </c>
    </row>
    <row r="120" spans="2:12" ht="19.5" customHeight="1" thickBot="1">
      <c r="B120" s="205"/>
      <c r="C120" s="207"/>
      <c r="D120" s="37" t="s">
        <v>6</v>
      </c>
      <c r="E120" s="38">
        <v>2.5</v>
      </c>
      <c r="F120" s="42" t="s">
        <v>134</v>
      </c>
      <c r="G120" s="38"/>
      <c r="H120" s="43"/>
      <c r="I120" s="40">
        <f>IF('к-ты ЕМЭС'!I118=0,"",'к-ты ЕМЭС'!I118)</f>
      </c>
      <c r="J120" s="44"/>
      <c r="K120" s="40"/>
      <c r="L120" s="117"/>
    </row>
    <row r="121" spans="1:12" ht="19.5" customHeight="1">
      <c r="A121" s="1"/>
      <c r="B121" s="204">
        <v>19</v>
      </c>
      <c r="C121" s="206" t="s">
        <v>193</v>
      </c>
      <c r="D121" s="33" t="s">
        <v>5</v>
      </c>
      <c r="E121" s="34">
        <v>2.5</v>
      </c>
      <c r="F121" s="45">
        <v>0.32</v>
      </c>
      <c r="G121" s="34">
        <f>(H121/E121)*100</f>
        <v>14.222222222222221</v>
      </c>
      <c r="H121" s="35">
        <f>F121/0.9</f>
        <v>0.35555555555555557</v>
      </c>
      <c r="I121" s="114">
        <f>IF('к-ты ЕМЭС'!I119=0,"",'к-ты ЕМЭС'!I119)</f>
        <v>0.062</v>
      </c>
      <c r="J121" s="166">
        <f>SUM(F121,I121)</f>
        <v>0.382</v>
      </c>
      <c r="K121" s="114">
        <f>J121/0.93</f>
        <v>0.410752688172043</v>
      </c>
      <c r="L121" s="25">
        <f>K121/E121</f>
        <v>0.1643010752688172</v>
      </c>
    </row>
    <row r="122" spans="2:12" ht="19.5" customHeight="1" thickBot="1">
      <c r="B122" s="205"/>
      <c r="C122" s="207"/>
      <c r="D122" s="37" t="s">
        <v>6</v>
      </c>
      <c r="E122" s="38">
        <v>1.6</v>
      </c>
      <c r="F122" s="42" t="s">
        <v>134</v>
      </c>
      <c r="G122" s="38"/>
      <c r="H122" s="43"/>
      <c r="I122" s="40">
        <f>IF('к-ты ЕМЭС'!I120=0,"",'к-ты ЕМЭС'!I120)</f>
      </c>
      <c r="J122" s="44"/>
      <c r="K122" s="40"/>
      <c r="L122" s="117"/>
    </row>
    <row r="123" spans="2:16" ht="30" customHeight="1" thickBot="1">
      <c r="B123" s="168"/>
      <c r="C123" s="169" t="s">
        <v>25</v>
      </c>
      <c r="D123" s="170"/>
      <c r="E123" s="171">
        <f>SUMIF(F91:F122,"&lt;&gt;Откл.",E91:E122)</f>
        <v>25.100000000000005</v>
      </c>
      <c r="F123" s="172">
        <f>SUM(F87:F122)</f>
        <v>3.8240000000000003</v>
      </c>
      <c r="G123" s="173">
        <f>F123/E123</f>
        <v>0.15235059760956174</v>
      </c>
      <c r="H123" s="172">
        <f>SUM(H87:H122)</f>
        <v>4.248888888888888</v>
      </c>
      <c r="I123" s="174">
        <f>SUM(I87:I122)</f>
        <v>1.078</v>
      </c>
      <c r="J123" s="172">
        <f>SUM(F123,I123)</f>
        <v>4.902</v>
      </c>
      <c r="K123" s="175">
        <f>J123/0.93</f>
        <v>5.2709677419354835</v>
      </c>
      <c r="L123" s="176">
        <f>K123/E123</f>
        <v>0.20999871481814672</v>
      </c>
      <c r="N123" s="22"/>
      <c r="P123" s="167"/>
    </row>
    <row r="124" spans="1:12" ht="27.75" customHeight="1" thickBot="1">
      <c r="A124" s="1"/>
      <c r="B124" s="212" t="s">
        <v>194</v>
      </c>
      <c r="C124" s="213"/>
      <c r="D124" s="213"/>
      <c r="E124" s="213"/>
      <c r="F124" s="213"/>
      <c r="G124" s="213"/>
      <c r="H124" s="213"/>
      <c r="I124" s="213"/>
      <c r="J124" s="213"/>
      <c r="K124" s="213"/>
      <c r="L124" s="214"/>
    </row>
    <row r="125" spans="1:12" ht="19.5" customHeight="1">
      <c r="A125" s="1"/>
      <c r="B125" s="204">
        <v>1</v>
      </c>
      <c r="C125" s="206" t="s">
        <v>195</v>
      </c>
      <c r="D125" s="33" t="s">
        <v>5</v>
      </c>
      <c r="E125" s="34">
        <v>10</v>
      </c>
      <c r="F125" s="45">
        <v>4.91</v>
      </c>
      <c r="G125" s="34">
        <f>(H125/E125)*100</f>
        <v>54.55555555555556</v>
      </c>
      <c r="H125" s="35">
        <f>F125/0.9</f>
        <v>5.455555555555556</v>
      </c>
      <c r="I125" s="114">
        <f>IF('к-ты ЕМЭС'!I122=0,"",'к-ты ЕМЭС'!I122)</f>
        <v>0.203</v>
      </c>
      <c r="J125" s="166">
        <f>SUM(F125,I125)</f>
        <v>5.113</v>
      </c>
      <c r="K125" s="114">
        <f>J125/0.93</f>
        <v>5.497849462365592</v>
      </c>
      <c r="L125" s="25">
        <f>K125/E125</f>
        <v>0.5497849462365592</v>
      </c>
    </row>
    <row r="126" spans="2:12" ht="19.5" customHeight="1" thickBot="1">
      <c r="B126" s="205"/>
      <c r="C126" s="207"/>
      <c r="D126" s="37" t="s">
        <v>6</v>
      </c>
      <c r="E126" s="38">
        <v>10</v>
      </c>
      <c r="F126" s="42" t="s">
        <v>134</v>
      </c>
      <c r="G126" s="38"/>
      <c r="H126" s="43"/>
      <c r="I126" s="40">
        <f>IF('к-ты ЕМЭС'!I123=0,"",'к-ты ЕМЭС'!I123)</f>
      </c>
      <c r="J126" s="44"/>
      <c r="K126" s="40"/>
      <c r="L126" s="117"/>
    </row>
    <row r="127" spans="1:12" ht="19.5" customHeight="1">
      <c r="A127" s="1"/>
      <c r="B127" s="204">
        <v>2</v>
      </c>
      <c r="C127" s="206" t="s">
        <v>196</v>
      </c>
      <c r="D127" s="33" t="s">
        <v>5</v>
      </c>
      <c r="E127" s="34">
        <v>10</v>
      </c>
      <c r="F127" s="45">
        <v>1.58</v>
      </c>
      <c r="G127" s="34">
        <f>(H127/E127)*100</f>
        <v>17.555555555555554</v>
      </c>
      <c r="H127" s="35">
        <f>F127/0.9</f>
        <v>1.7555555555555555</v>
      </c>
      <c r="I127" s="114">
        <f>IF('к-ты ЕМЭС'!I124=0,"",'к-ты ЕМЭС'!I124)</f>
        <v>0.015</v>
      </c>
      <c r="J127" s="166">
        <f>SUM(F127,I127)</f>
        <v>1.595</v>
      </c>
      <c r="K127" s="114">
        <f>J127/0.93</f>
        <v>1.71505376344086</v>
      </c>
      <c r="L127" s="25">
        <f>K127/E127</f>
        <v>0.171505376344086</v>
      </c>
    </row>
    <row r="128" spans="2:12" ht="19.5" customHeight="1" thickBot="1">
      <c r="B128" s="205"/>
      <c r="C128" s="207"/>
      <c r="D128" s="37" t="s">
        <v>6</v>
      </c>
      <c r="E128" s="38">
        <v>10</v>
      </c>
      <c r="F128" s="42" t="s">
        <v>134</v>
      </c>
      <c r="G128" s="38"/>
      <c r="H128" s="43"/>
      <c r="I128" s="40">
        <f>IF('к-ты ЕМЭС'!I125=0,"",'к-ты ЕМЭС'!I125)</f>
      </c>
      <c r="J128" s="44"/>
      <c r="K128" s="40"/>
      <c r="L128" s="117"/>
    </row>
    <row r="129" spans="1:12" ht="19.5" customHeight="1">
      <c r="A129" s="1"/>
      <c r="B129" s="204">
        <v>3</v>
      </c>
      <c r="C129" s="206" t="s">
        <v>197</v>
      </c>
      <c r="D129" s="33" t="s">
        <v>5</v>
      </c>
      <c r="E129" s="34">
        <v>2.5</v>
      </c>
      <c r="F129" s="45" t="s">
        <v>134</v>
      </c>
      <c r="G129" s="34"/>
      <c r="H129" s="35"/>
      <c r="I129" s="114">
        <f>IF('к-ты ЕМЭС'!I126=0,"",'к-ты ЕМЭС'!I126)</f>
      </c>
      <c r="J129" s="166"/>
      <c r="K129" s="114"/>
      <c r="L129" s="25"/>
    </row>
    <row r="130" spans="2:12" ht="19.5" customHeight="1" thickBot="1">
      <c r="B130" s="205"/>
      <c r="C130" s="207"/>
      <c r="D130" s="37" t="s">
        <v>6</v>
      </c>
      <c r="E130" s="38">
        <v>1.6</v>
      </c>
      <c r="F130" s="42">
        <v>0.032</v>
      </c>
      <c r="G130" s="38">
        <f>(H130/E130)*100</f>
        <v>2.222222222222222</v>
      </c>
      <c r="H130" s="43">
        <f>F130/0.9</f>
        <v>0.035555555555555556</v>
      </c>
      <c r="I130" s="40">
        <f>IF('к-ты ЕМЭС'!I127=0,"",'к-ты ЕМЭС'!I127)</f>
        <v>0.02</v>
      </c>
      <c r="J130" s="44">
        <f>SUM(F130,I130)</f>
        <v>0.052000000000000005</v>
      </c>
      <c r="K130" s="40">
        <f>J130/0.93</f>
        <v>0.05591397849462366</v>
      </c>
      <c r="L130" s="117">
        <f>K130/E130</f>
        <v>0.03494623655913978</v>
      </c>
    </row>
    <row r="131" spans="1:12" ht="19.5" customHeight="1">
      <c r="A131" s="1"/>
      <c r="B131" s="204">
        <v>4</v>
      </c>
      <c r="C131" s="206" t="s">
        <v>198</v>
      </c>
      <c r="D131" s="33" t="s">
        <v>5</v>
      </c>
      <c r="E131" s="34">
        <v>6.3</v>
      </c>
      <c r="F131" s="45">
        <v>0.272</v>
      </c>
      <c r="G131" s="34">
        <f>(H131/E131)*100</f>
        <v>4.797178130511464</v>
      </c>
      <c r="H131" s="35">
        <f>F131/0.9</f>
        <v>0.3022222222222222</v>
      </c>
      <c r="I131" s="114">
        <f>IF('к-ты ЕМЭС'!I128=0,"",'к-ты ЕМЭС'!I128)</f>
      </c>
      <c r="J131" s="166">
        <f>SUM(F131,I131)</f>
        <v>0.272</v>
      </c>
      <c r="K131" s="114">
        <f>J131/0.93</f>
        <v>0.2924731182795699</v>
      </c>
      <c r="L131" s="25">
        <f>K131/E131</f>
        <v>0.04642430448882062</v>
      </c>
    </row>
    <row r="132" spans="2:12" ht="19.5" customHeight="1" thickBot="1">
      <c r="B132" s="205"/>
      <c r="C132" s="207"/>
      <c r="D132" s="37" t="s">
        <v>6</v>
      </c>
      <c r="E132" s="38">
        <v>2.5</v>
      </c>
      <c r="F132" s="42" t="s">
        <v>134</v>
      </c>
      <c r="G132" s="38"/>
      <c r="H132" s="43"/>
      <c r="I132" s="40">
        <f>IF('к-ты ЕМЭС'!I129=0,"",'к-ты ЕМЭС'!I129)</f>
      </c>
      <c r="J132" s="44"/>
      <c r="K132" s="40"/>
      <c r="L132" s="117"/>
    </row>
    <row r="133" spans="1:12" ht="19.5" customHeight="1">
      <c r="A133" s="1"/>
      <c r="B133" s="204">
        <v>5</v>
      </c>
      <c r="C133" s="206" t="s">
        <v>199</v>
      </c>
      <c r="D133" s="33" t="s">
        <v>5</v>
      </c>
      <c r="E133" s="34">
        <v>2.5</v>
      </c>
      <c r="F133" s="45">
        <v>0.08</v>
      </c>
      <c r="G133" s="34">
        <f>(H133/E133)*100</f>
        <v>3.5555555555555554</v>
      </c>
      <c r="H133" s="35">
        <f>F133/0.9</f>
        <v>0.08888888888888889</v>
      </c>
      <c r="I133" s="114">
        <f>IF('к-ты ЕМЭС'!I130=0,"",'к-ты ЕМЭС'!I130)</f>
      </c>
      <c r="J133" s="166">
        <f>SUM(F133,I133)</f>
        <v>0.08</v>
      </c>
      <c r="K133" s="114">
        <f>J133/0.93</f>
        <v>0.08602150537634408</v>
      </c>
      <c r="L133" s="25">
        <f>K133/E133</f>
        <v>0.034408602150537634</v>
      </c>
    </row>
    <row r="134" spans="2:12" ht="19.5" customHeight="1" thickBot="1">
      <c r="B134" s="205"/>
      <c r="C134" s="207"/>
      <c r="D134" s="37" t="s">
        <v>6</v>
      </c>
      <c r="E134" s="38">
        <v>2.5</v>
      </c>
      <c r="F134" s="42" t="s">
        <v>134</v>
      </c>
      <c r="G134" s="38"/>
      <c r="H134" s="43"/>
      <c r="I134" s="40">
        <f>IF('к-ты ЕМЭС'!I131=0,"",'к-ты ЕМЭС'!I131)</f>
      </c>
      <c r="J134" s="44"/>
      <c r="K134" s="40"/>
      <c r="L134" s="117"/>
    </row>
    <row r="135" spans="1:12" ht="19.5" customHeight="1">
      <c r="A135" s="1"/>
      <c r="B135" s="204">
        <v>6</v>
      </c>
      <c r="C135" s="206" t="s">
        <v>200</v>
      </c>
      <c r="D135" s="33" t="s">
        <v>5</v>
      </c>
      <c r="E135" s="34">
        <v>1.6</v>
      </c>
      <c r="F135" s="45">
        <v>0.08</v>
      </c>
      <c r="G135" s="34">
        <f>(H135/E135)*100</f>
        <v>5.555555555555555</v>
      </c>
      <c r="H135" s="35">
        <f>F135/0.9</f>
        <v>0.08888888888888889</v>
      </c>
      <c r="I135" s="114">
        <f>IF('к-ты ЕМЭС'!I132=0,"",'к-ты ЕМЭС'!I132)</f>
        <v>0.05</v>
      </c>
      <c r="J135" s="166">
        <f>SUM(F135,I135)</f>
        <v>0.13</v>
      </c>
      <c r="K135" s="114">
        <f>J135/0.93</f>
        <v>0.13978494623655913</v>
      </c>
      <c r="L135" s="25">
        <f>K135/E135</f>
        <v>0.08736559139784945</v>
      </c>
    </row>
    <row r="136" spans="2:12" ht="19.5" customHeight="1" thickBot="1">
      <c r="B136" s="205"/>
      <c r="C136" s="207"/>
      <c r="D136" s="37" t="s">
        <v>6</v>
      </c>
      <c r="E136" s="38">
        <v>1.6</v>
      </c>
      <c r="F136" s="42" t="s">
        <v>134</v>
      </c>
      <c r="G136" s="38"/>
      <c r="H136" s="43"/>
      <c r="I136" s="40">
        <f>IF('к-ты ЕМЭС'!I133=0,"",'к-ты ЕМЭС'!I133)</f>
      </c>
      <c r="J136" s="44"/>
      <c r="K136" s="40"/>
      <c r="L136" s="117"/>
    </row>
    <row r="137" spans="1:12" ht="19.5" customHeight="1">
      <c r="A137" s="1"/>
      <c r="B137" s="204">
        <v>7</v>
      </c>
      <c r="C137" s="206" t="s">
        <v>201</v>
      </c>
      <c r="D137" s="33" t="s">
        <v>5</v>
      </c>
      <c r="E137" s="34">
        <v>1.6</v>
      </c>
      <c r="F137" s="45" t="s">
        <v>134</v>
      </c>
      <c r="G137" s="34"/>
      <c r="H137" s="35"/>
      <c r="I137" s="114">
        <f>IF('к-ты ЕМЭС'!I134=0,"",'к-ты ЕМЭС'!I134)</f>
      </c>
      <c r="J137" s="166"/>
      <c r="K137" s="114"/>
      <c r="L137" s="25"/>
    </row>
    <row r="138" spans="2:12" ht="19.5" customHeight="1" thickBot="1">
      <c r="B138" s="205"/>
      <c r="C138" s="207"/>
      <c r="D138" s="37" t="s">
        <v>6</v>
      </c>
      <c r="E138" s="38">
        <v>1.6</v>
      </c>
      <c r="F138" s="42">
        <v>0.032</v>
      </c>
      <c r="G138" s="38">
        <f>(H138/E138)*100</f>
        <v>2.222222222222222</v>
      </c>
      <c r="H138" s="43">
        <f>F138/0.9</f>
        <v>0.035555555555555556</v>
      </c>
      <c r="I138" s="40">
        <f>IF('к-ты ЕМЭС'!I135=0,"",'к-ты ЕМЭС'!I135)</f>
      </c>
      <c r="J138" s="44">
        <f>SUM(F138,I138)</f>
        <v>0.032</v>
      </c>
      <c r="K138" s="40">
        <f>J138/0.93</f>
        <v>0.034408602150537634</v>
      </c>
      <c r="L138" s="117">
        <f>K138/E138</f>
        <v>0.02150537634408602</v>
      </c>
    </row>
    <row r="139" spans="1:12" ht="19.5" customHeight="1">
      <c r="A139" s="1"/>
      <c r="B139" s="204">
        <v>8</v>
      </c>
      <c r="C139" s="206" t="s">
        <v>202</v>
      </c>
      <c r="D139" s="33" t="s">
        <v>5</v>
      </c>
      <c r="E139" s="34">
        <v>2.5</v>
      </c>
      <c r="F139" s="45">
        <v>0.16</v>
      </c>
      <c r="G139" s="34">
        <f>(H139/E139)*100</f>
        <v>7.111111111111111</v>
      </c>
      <c r="H139" s="35">
        <f>F139/0.9</f>
        <v>0.17777777777777778</v>
      </c>
      <c r="I139" s="114">
        <f>IF('к-ты ЕМЭС'!I136=0,"",'к-ты ЕМЭС'!I136)</f>
        <v>0.01</v>
      </c>
      <c r="J139" s="166">
        <f>SUM(F139,I139)</f>
        <v>0.17</v>
      </c>
      <c r="K139" s="114">
        <f>J139/0.93</f>
        <v>0.1827956989247312</v>
      </c>
      <c r="L139" s="25">
        <f>K139/E139</f>
        <v>0.07311827956989247</v>
      </c>
    </row>
    <row r="140" spans="2:12" ht="19.5" customHeight="1" thickBot="1">
      <c r="B140" s="205"/>
      <c r="C140" s="207"/>
      <c r="D140" s="37" t="s">
        <v>6</v>
      </c>
      <c r="E140" s="38">
        <v>2.5</v>
      </c>
      <c r="F140" s="42" t="s">
        <v>134</v>
      </c>
      <c r="G140" s="38"/>
      <c r="H140" s="43"/>
      <c r="I140" s="40">
        <f>IF('к-ты ЕМЭС'!I137=0,"",'к-ты ЕМЭС'!I137)</f>
      </c>
      <c r="J140" s="44"/>
      <c r="K140" s="40"/>
      <c r="L140" s="117"/>
    </row>
    <row r="141" spans="1:12" ht="19.5" customHeight="1">
      <c r="A141" s="1"/>
      <c r="B141" s="204">
        <v>9</v>
      </c>
      <c r="C141" s="206" t="s">
        <v>203</v>
      </c>
      <c r="D141" s="33" t="s">
        <v>5</v>
      </c>
      <c r="E141" s="34">
        <v>2.5</v>
      </c>
      <c r="F141" s="45" t="s">
        <v>134</v>
      </c>
      <c r="G141" s="34"/>
      <c r="H141" s="35"/>
      <c r="I141" s="114">
        <f>IF('к-ты ЕМЭС'!I138=0,"",'к-ты ЕМЭС'!I138)</f>
      </c>
      <c r="J141" s="166"/>
      <c r="K141" s="114"/>
      <c r="L141" s="25"/>
    </row>
    <row r="142" spans="2:12" ht="19.5" customHeight="1" thickBot="1">
      <c r="B142" s="205"/>
      <c r="C142" s="207"/>
      <c r="D142" s="37" t="s">
        <v>6</v>
      </c>
      <c r="E142" s="38">
        <v>1.8</v>
      </c>
      <c r="F142" s="42">
        <v>0.16</v>
      </c>
      <c r="G142" s="38">
        <f>(H142/E142)*100</f>
        <v>9.876543209876543</v>
      </c>
      <c r="H142" s="43">
        <f>F142/0.9</f>
        <v>0.17777777777777778</v>
      </c>
      <c r="I142" s="40">
        <f>IF('к-ты ЕМЭС'!I139=0,"",'к-ты ЕМЭС'!I139)</f>
        <v>0.1</v>
      </c>
      <c r="J142" s="44">
        <f>SUM(F142,I142)</f>
        <v>0.26</v>
      </c>
      <c r="K142" s="40">
        <f>J142/0.93</f>
        <v>0.27956989247311825</v>
      </c>
      <c r="L142" s="117">
        <f>K142/E142</f>
        <v>0.15531660692951013</v>
      </c>
    </row>
    <row r="143" spans="1:12" ht="19.5" customHeight="1">
      <c r="A143" s="1"/>
      <c r="B143" s="204">
        <v>10</v>
      </c>
      <c r="C143" s="206" t="s">
        <v>204</v>
      </c>
      <c r="D143" s="33" t="s">
        <v>5</v>
      </c>
      <c r="E143" s="34">
        <v>1</v>
      </c>
      <c r="F143" s="45">
        <v>0.048</v>
      </c>
      <c r="G143" s="34">
        <f>(H143/E143)*100</f>
        <v>5.333333333333333</v>
      </c>
      <c r="H143" s="35">
        <f>F143/0.9</f>
        <v>0.05333333333333333</v>
      </c>
      <c r="I143" s="114">
        <f>IF('к-ты ЕМЭС'!I140=0,"",'к-ты ЕМЭС'!I140)</f>
      </c>
      <c r="J143" s="166">
        <f>SUM(F143,I143)</f>
        <v>0.048</v>
      </c>
      <c r="K143" s="114">
        <f>J143/0.93</f>
        <v>0.05161290322580645</v>
      </c>
      <c r="L143" s="25">
        <f>K143/E143</f>
        <v>0.05161290322580645</v>
      </c>
    </row>
    <row r="144" spans="2:12" ht="19.5" customHeight="1" thickBot="1">
      <c r="B144" s="205"/>
      <c r="C144" s="207"/>
      <c r="D144" s="37" t="s">
        <v>6</v>
      </c>
      <c r="E144" s="38">
        <v>1.6</v>
      </c>
      <c r="F144" s="42" t="s">
        <v>134</v>
      </c>
      <c r="G144" s="38"/>
      <c r="H144" s="43"/>
      <c r="I144" s="40">
        <f>IF('к-ты ЕМЭС'!I141=0,"",'к-ты ЕМЭС'!I141)</f>
      </c>
      <c r="J144" s="44"/>
      <c r="K144" s="40"/>
      <c r="L144" s="117"/>
    </row>
    <row r="145" spans="1:12" ht="19.5" customHeight="1">
      <c r="A145" s="1"/>
      <c r="B145" s="204">
        <v>11</v>
      </c>
      <c r="C145" s="206" t="s">
        <v>205</v>
      </c>
      <c r="D145" s="33" t="s">
        <v>5</v>
      </c>
      <c r="E145" s="34">
        <v>1.6</v>
      </c>
      <c r="F145" s="45" t="s">
        <v>134</v>
      </c>
      <c r="G145" s="34"/>
      <c r="H145" s="35"/>
      <c r="I145" s="114">
        <f>IF('к-ты ЕМЭС'!I142=0,"",'к-ты ЕМЭС'!I142)</f>
      </c>
      <c r="J145" s="166"/>
      <c r="K145" s="114"/>
      <c r="L145" s="25"/>
    </row>
    <row r="146" spans="2:12" ht="19.5" customHeight="1" thickBot="1">
      <c r="B146" s="205"/>
      <c r="C146" s="207"/>
      <c r="D146" s="37" t="s">
        <v>6</v>
      </c>
      <c r="E146" s="38">
        <v>1.6</v>
      </c>
      <c r="F146" s="42">
        <v>0.048</v>
      </c>
      <c r="G146" s="38">
        <f>(H146/E146)*100</f>
        <v>3.3333333333333326</v>
      </c>
      <c r="H146" s="43">
        <f>F146/0.9</f>
        <v>0.05333333333333333</v>
      </c>
      <c r="I146" s="40">
        <f>IF('к-ты ЕМЭС'!I143=0,"",'к-ты ЕМЭС'!I143)</f>
      </c>
      <c r="J146" s="44">
        <f>SUM(F146,I146)</f>
        <v>0.048</v>
      </c>
      <c r="K146" s="40">
        <f>J146/0.93</f>
        <v>0.05161290322580645</v>
      </c>
      <c r="L146" s="117">
        <f>K146/E146</f>
        <v>0.03225806451612903</v>
      </c>
    </row>
    <row r="147" spans="1:12" ht="19.5" customHeight="1">
      <c r="A147" s="1"/>
      <c r="B147" s="204">
        <v>12</v>
      </c>
      <c r="C147" s="206" t="s">
        <v>206</v>
      </c>
      <c r="D147" s="33" t="s">
        <v>5</v>
      </c>
      <c r="E147" s="34">
        <v>1</v>
      </c>
      <c r="F147" s="45" t="s">
        <v>134</v>
      </c>
      <c r="G147" s="34"/>
      <c r="H147" s="35"/>
      <c r="I147" s="114">
        <f>IF('к-ты ЕМЭС'!I144=0,"",'к-ты ЕМЭС'!I144)</f>
      </c>
      <c r="J147" s="166"/>
      <c r="K147" s="114"/>
      <c r="L147" s="25"/>
    </row>
    <row r="148" spans="2:12" ht="19.5" customHeight="1" thickBot="1">
      <c r="B148" s="205"/>
      <c r="C148" s="207"/>
      <c r="D148" s="37" t="s">
        <v>6</v>
      </c>
      <c r="E148" s="38">
        <v>1</v>
      </c>
      <c r="F148" s="42">
        <v>0.048</v>
      </c>
      <c r="G148" s="38">
        <f>(H148/E148)*100</f>
        <v>5.333333333333333</v>
      </c>
      <c r="H148" s="43">
        <f>F148/0.9</f>
        <v>0.05333333333333333</v>
      </c>
      <c r="I148" s="40">
        <f>IF('к-ты ЕМЭС'!I145=0,"",'к-ты ЕМЭС'!I145)</f>
      </c>
      <c r="J148" s="44">
        <f>SUM(F148,I148)</f>
        <v>0.048</v>
      </c>
      <c r="K148" s="40">
        <f>J148/0.93</f>
        <v>0.05161290322580645</v>
      </c>
      <c r="L148" s="117">
        <f>K148/E148</f>
        <v>0.05161290322580645</v>
      </c>
    </row>
    <row r="149" spans="1:12" ht="19.5" customHeight="1">
      <c r="A149" s="1"/>
      <c r="B149" s="204">
        <v>13</v>
      </c>
      <c r="C149" s="206" t="s">
        <v>207</v>
      </c>
      <c r="D149" s="33" t="s">
        <v>5</v>
      </c>
      <c r="E149" s="34">
        <v>1.6</v>
      </c>
      <c r="F149" s="45" t="s">
        <v>134</v>
      </c>
      <c r="G149" s="34"/>
      <c r="H149" s="35"/>
      <c r="I149" s="114">
        <f>IF('к-ты ЕМЭС'!I146=0,"",'к-ты ЕМЭС'!I146)</f>
      </c>
      <c r="J149" s="166"/>
      <c r="K149" s="114"/>
      <c r="L149" s="25"/>
    </row>
    <row r="150" spans="2:12" ht="19.5" customHeight="1" thickBot="1">
      <c r="B150" s="205"/>
      <c r="C150" s="207"/>
      <c r="D150" s="37" t="s">
        <v>6</v>
      </c>
      <c r="E150" s="38">
        <v>1.6</v>
      </c>
      <c r="F150" s="42">
        <v>0.048</v>
      </c>
      <c r="G150" s="38">
        <f>(H150/E150)*100</f>
        <v>3.3333333333333326</v>
      </c>
      <c r="H150" s="43">
        <f>F150/0.9</f>
        <v>0.05333333333333333</v>
      </c>
      <c r="I150" s="40">
        <f>IF('к-ты ЕМЭС'!I147=0,"",'к-ты ЕМЭС'!I147)</f>
      </c>
      <c r="J150" s="44">
        <f>SUM(F150,I150)</f>
        <v>0.048</v>
      </c>
      <c r="K150" s="40">
        <f>J150/0.93</f>
        <v>0.05161290322580645</v>
      </c>
      <c r="L150" s="117">
        <f>K150/E150</f>
        <v>0.03225806451612903</v>
      </c>
    </row>
    <row r="151" spans="1:12" ht="19.5" customHeight="1">
      <c r="A151" s="1"/>
      <c r="B151" s="204">
        <v>14</v>
      </c>
      <c r="C151" s="206" t="s">
        <v>208</v>
      </c>
      <c r="D151" s="33" t="s">
        <v>5</v>
      </c>
      <c r="E151" s="34">
        <v>2.5</v>
      </c>
      <c r="F151" s="45">
        <v>0.128</v>
      </c>
      <c r="G151" s="34">
        <f>(H151/E151)*100</f>
        <v>5.688888888888889</v>
      </c>
      <c r="H151" s="35">
        <f>F151/0.9</f>
        <v>0.14222222222222222</v>
      </c>
      <c r="I151" s="114">
        <f>IF('к-ты ЕМЭС'!I148=0,"",'к-ты ЕМЭС'!I148)</f>
      </c>
      <c r="J151" s="166">
        <f>SUM(F151,I151)</f>
        <v>0.128</v>
      </c>
      <c r="K151" s="114">
        <f>J151/0.93</f>
        <v>0.13763440860215054</v>
      </c>
      <c r="L151" s="25">
        <f>K151/E151</f>
        <v>0.055053763440860215</v>
      </c>
    </row>
    <row r="152" spans="2:12" ht="19.5" customHeight="1" thickBot="1">
      <c r="B152" s="205"/>
      <c r="C152" s="207"/>
      <c r="D152" s="37" t="s">
        <v>6</v>
      </c>
      <c r="E152" s="38">
        <v>2.5</v>
      </c>
      <c r="F152" s="42" t="s">
        <v>134</v>
      </c>
      <c r="G152" s="38"/>
      <c r="H152" s="43"/>
      <c r="I152" s="40">
        <f>IF('к-ты ЕМЭС'!I149=0,"",'к-ты ЕМЭС'!I149)</f>
      </c>
      <c r="J152" s="44"/>
      <c r="K152" s="40"/>
      <c r="L152" s="117"/>
    </row>
    <row r="153" spans="1:12" ht="19.5" customHeight="1">
      <c r="A153" s="1"/>
      <c r="B153" s="204">
        <v>15</v>
      </c>
      <c r="C153" s="206" t="s">
        <v>209</v>
      </c>
      <c r="D153" s="33" t="s">
        <v>5</v>
      </c>
      <c r="E153" s="34">
        <v>1.8</v>
      </c>
      <c r="F153" s="45" t="s">
        <v>134</v>
      </c>
      <c r="G153" s="34"/>
      <c r="H153" s="35"/>
      <c r="I153" s="114">
        <f>IF('к-ты ЕМЭС'!I150=0,"",'к-ты ЕМЭС'!I150)</f>
      </c>
      <c r="J153" s="166"/>
      <c r="K153" s="114"/>
      <c r="L153" s="25"/>
    </row>
    <row r="154" spans="2:12" ht="19.5" customHeight="1" thickBot="1">
      <c r="B154" s="205"/>
      <c r="C154" s="207"/>
      <c r="D154" s="37" t="s">
        <v>6</v>
      </c>
      <c r="E154" s="38">
        <v>1.8</v>
      </c>
      <c r="F154" s="42">
        <v>0.096</v>
      </c>
      <c r="G154" s="38">
        <f>(H154/E154)*100</f>
        <v>5.925925925925926</v>
      </c>
      <c r="H154" s="43">
        <f>F154/0.9</f>
        <v>0.10666666666666666</v>
      </c>
      <c r="I154" s="40">
        <f>IF('к-ты ЕМЭС'!I151=0,"",'к-ты ЕМЭС'!I151)</f>
      </c>
      <c r="J154" s="44">
        <f>SUM(F154,I154)</f>
        <v>0.096</v>
      </c>
      <c r="K154" s="40">
        <f>J154/0.93</f>
        <v>0.1032258064516129</v>
      </c>
      <c r="L154" s="117">
        <f>K154/E154</f>
        <v>0.05734767025089606</v>
      </c>
    </row>
    <row r="155" spans="1:12" ht="19.5" customHeight="1">
      <c r="A155" s="1"/>
      <c r="B155" s="204">
        <v>16</v>
      </c>
      <c r="C155" s="206" t="s">
        <v>151</v>
      </c>
      <c r="D155" s="33" t="s">
        <v>5</v>
      </c>
      <c r="E155" s="34">
        <v>2.5</v>
      </c>
      <c r="F155" s="45" t="s">
        <v>134</v>
      </c>
      <c r="G155" s="34"/>
      <c r="H155" s="35"/>
      <c r="I155" s="114">
        <f>IF('к-ты ЕМЭС'!I152=0,"",'к-ты ЕМЭС'!I152)</f>
      </c>
      <c r="J155" s="166"/>
      <c r="K155" s="114"/>
      <c r="L155" s="25"/>
    </row>
    <row r="156" spans="2:12" ht="19.5" customHeight="1" thickBot="1">
      <c r="B156" s="205"/>
      <c r="C156" s="207"/>
      <c r="D156" s="37" t="s">
        <v>6</v>
      </c>
      <c r="E156" s="38">
        <v>1.8</v>
      </c>
      <c r="F156" s="42">
        <v>0.32</v>
      </c>
      <c r="G156" s="38">
        <f>(H156/E156)*100</f>
        <v>19.753086419753085</v>
      </c>
      <c r="H156" s="43">
        <f>F156/0.9</f>
        <v>0.35555555555555557</v>
      </c>
      <c r="I156" s="40">
        <f>IF('к-ты ЕМЭС'!I153=0,"",'к-ты ЕМЭС'!I153)</f>
        <v>0.008</v>
      </c>
      <c r="J156" s="44">
        <f>SUM(F156,I156)</f>
        <v>0.328</v>
      </c>
      <c r="K156" s="40">
        <f>J156/0.93</f>
        <v>0.35268817204301073</v>
      </c>
      <c r="L156" s="117">
        <f>K156/E156</f>
        <v>0.19593787335722818</v>
      </c>
    </row>
    <row r="157" spans="1:12" ht="19.5" customHeight="1">
      <c r="A157" s="1"/>
      <c r="B157" s="204">
        <v>17</v>
      </c>
      <c r="C157" s="206" t="s">
        <v>210</v>
      </c>
      <c r="D157" s="33" t="s">
        <v>5</v>
      </c>
      <c r="E157" s="34">
        <v>1.6</v>
      </c>
      <c r="F157" s="45">
        <v>0.048</v>
      </c>
      <c r="G157" s="34">
        <f>(H157/E157)*100</f>
        <v>3.3333333333333326</v>
      </c>
      <c r="H157" s="35">
        <f>F157/0.9</f>
        <v>0.05333333333333333</v>
      </c>
      <c r="I157" s="114">
        <f>IF('к-ты ЕМЭС'!I154=0,"",'к-ты ЕМЭС'!I154)</f>
      </c>
      <c r="J157" s="166">
        <f>SUM(F157,I157)</f>
        <v>0.048</v>
      </c>
      <c r="K157" s="114">
        <f>J157/0.93</f>
        <v>0.05161290322580645</v>
      </c>
      <c r="L157" s="25">
        <f>K157/E157</f>
        <v>0.03225806451612903</v>
      </c>
    </row>
    <row r="158" spans="2:12" ht="19.5" customHeight="1" thickBot="1">
      <c r="B158" s="205"/>
      <c r="C158" s="207"/>
      <c r="D158" s="37" t="s">
        <v>6</v>
      </c>
      <c r="E158" s="38">
        <v>1.6</v>
      </c>
      <c r="F158" s="42" t="s">
        <v>134</v>
      </c>
      <c r="G158" s="38"/>
      <c r="H158" s="43"/>
      <c r="I158" s="40">
        <f>IF('к-ты ЕМЭС'!I155=0,"",'к-ты ЕМЭС'!I155)</f>
      </c>
      <c r="J158" s="44"/>
      <c r="K158" s="40"/>
      <c r="L158" s="117"/>
    </row>
    <row r="159" spans="1:12" ht="19.5" customHeight="1">
      <c r="A159" s="1"/>
      <c r="B159" s="204">
        <v>18</v>
      </c>
      <c r="C159" s="206" t="s">
        <v>135</v>
      </c>
      <c r="D159" s="33" t="s">
        <v>5</v>
      </c>
      <c r="E159" s="34">
        <v>1.6</v>
      </c>
      <c r="F159" s="45" t="s">
        <v>134</v>
      </c>
      <c r="G159" s="34"/>
      <c r="H159" s="35"/>
      <c r="I159" s="114">
        <f>IF('к-ты ЕМЭС'!I156=0,"",'к-ты ЕМЭС'!I156)</f>
      </c>
      <c r="J159" s="166"/>
      <c r="K159" s="114"/>
      <c r="L159" s="25"/>
    </row>
    <row r="160" spans="2:12" ht="19.5" customHeight="1" thickBot="1">
      <c r="B160" s="205"/>
      <c r="C160" s="207"/>
      <c r="D160" s="37" t="s">
        <v>6</v>
      </c>
      <c r="E160" s="38">
        <v>1.6</v>
      </c>
      <c r="F160" s="42">
        <v>0.016</v>
      </c>
      <c r="G160" s="38">
        <f>(H160/E160)*100</f>
        <v>1.111111111111111</v>
      </c>
      <c r="H160" s="43">
        <f>F160/0.9</f>
        <v>0.017777777777777778</v>
      </c>
      <c r="I160" s="40">
        <f>IF('к-ты ЕМЭС'!I157=0,"",'к-ты ЕМЭС'!I157)</f>
      </c>
      <c r="J160" s="44">
        <f>SUM(F160,I160)</f>
        <v>0.016</v>
      </c>
      <c r="K160" s="40">
        <f>J160/0.93</f>
        <v>0.017204301075268817</v>
      </c>
      <c r="L160" s="117">
        <f>K160/E160</f>
        <v>0.01075268817204301</v>
      </c>
    </row>
    <row r="161" spans="1:12" ht="19.5" customHeight="1">
      <c r="A161" s="1"/>
      <c r="B161" s="204">
        <v>19</v>
      </c>
      <c r="C161" s="206" t="s">
        <v>211</v>
      </c>
      <c r="D161" s="33" t="s">
        <v>5</v>
      </c>
      <c r="E161" s="34">
        <v>1.6</v>
      </c>
      <c r="F161" s="45" t="s">
        <v>134</v>
      </c>
      <c r="G161" s="34"/>
      <c r="H161" s="35"/>
      <c r="I161" s="114">
        <f>IF('к-ты ЕМЭС'!I158=0,"",'к-ты ЕМЭС'!I158)</f>
      </c>
      <c r="J161" s="166"/>
      <c r="K161" s="114"/>
      <c r="L161" s="25"/>
    </row>
    <row r="162" spans="2:12" ht="19.5" customHeight="1" thickBot="1">
      <c r="B162" s="205"/>
      <c r="C162" s="207"/>
      <c r="D162" s="37" t="s">
        <v>6</v>
      </c>
      <c r="E162" s="38">
        <v>1.8</v>
      </c>
      <c r="F162" s="42">
        <v>1.28</v>
      </c>
      <c r="G162" s="38">
        <f>(H162/E162)*100</f>
        <v>79.01234567901234</v>
      </c>
      <c r="H162" s="43">
        <f>F162/0.9</f>
        <v>1.4222222222222223</v>
      </c>
      <c r="I162" s="40">
        <f>IF('к-ты ЕМЭС'!I159=0,"",'к-ты ЕМЭС'!I159)</f>
        <v>0.045</v>
      </c>
      <c r="J162" s="44">
        <f>SUM(F162,I162)</f>
        <v>1.325</v>
      </c>
      <c r="K162" s="40">
        <f>J162/0.93</f>
        <v>1.4247311827956988</v>
      </c>
      <c r="L162" s="117">
        <f>K162/E162</f>
        <v>0.7915173237753882</v>
      </c>
    </row>
    <row r="163" spans="1:12" ht="19.5" customHeight="1">
      <c r="A163" s="1"/>
      <c r="B163" s="204">
        <v>20</v>
      </c>
      <c r="C163" s="206" t="s">
        <v>212</v>
      </c>
      <c r="D163" s="33" t="s">
        <v>5</v>
      </c>
      <c r="E163" s="34">
        <v>1.6</v>
      </c>
      <c r="F163" s="45" t="s">
        <v>134</v>
      </c>
      <c r="G163" s="34"/>
      <c r="H163" s="35"/>
      <c r="I163" s="114">
        <f>IF('к-ты ЕМЭС'!I160=0,"",'к-ты ЕМЭС'!I160)</f>
      </c>
      <c r="J163" s="166"/>
      <c r="K163" s="114"/>
      <c r="L163" s="25"/>
    </row>
    <row r="164" spans="2:12" ht="19.5" customHeight="1" thickBot="1">
      <c r="B164" s="205"/>
      <c r="C164" s="207"/>
      <c r="D164" s="37" t="s">
        <v>6</v>
      </c>
      <c r="E164" s="38">
        <v>1.6</v>
      </c>
      <c r="F164" s="42">
        <v>0.08</v>
      </c>
      <c r="G164" s="38">
        <f>(H164/E164)*100</f>
        <v>5.555555555555555</v>
      </c>
      <c r="H164" s="43">
        <f>F164/0.9</f>
        <v>0.08888888888888889</v>
      </c>
      <c r="I164" s="40">
        <f>IF('к-ты ЕМЭС'!I161=0,"",'к-ты ЕМЭС'!I161)</f>
      </c>
      <c r="J164" s="44">
        <f>SUM(F164,I164)</f>
        <v>0.08</v>
      </c>
      <c r="K164" s="40">
        <f>J164/0.93</f>
        <v>0.08602150537634408</v>
      </c>
      <c r="L164" s="117">
        <f>K164/E164</f>
        <v>0.05376344086021505</v>
      </c>
    </row>
    <row r="165" spans="2:16" ht="30" customHeight="1" thickBot="1">
      <c r="B165" s="168"/>
      <c r="C165" s="169" t="s">
        <v>25</v>
      </c>
      <c r="D165" s="170"/>
      <c r="E165" s="171">
        <f>SUMIF(F125:F164,"&lt;&gt;Откл.",E125:E164)</f>
        <v>55.8</v>
      </c>
      <c r="F165" s="172">
        <f>SUM(F125:F164)</f>
        <v>9.466000000000001</v>
      </c>
      <c r="G165" s="173">
        <f>F165/E165</f>
        <v>0.16964157706093191</v>
      </c>
      <c r="H165" s="172">
        <f>SUM(H125:H164)</f>
        <v>10.517777777777775</v>
      </c>
      <c r="I165" s="174">
        <f>SUM(I125:I164)</f>
        <v>0.451</v>
      </c>
      <c r="J165" s="172">
        <f>SUM(F165,I165)</f>
        <v>9.917000000000002</v>
      </c>
      <c r="K165" s="175">
        <f>J165/0.93</f>
        <v>10.663440860215054</v>
      </c>
      <c r="L165" s="176">
        <f>K165/E165</f>
        <v>0.19110109068485762</v>
      </c>
      <c r="N165" s="22"/>
      <c r="P165" s="167"/>
    </row>
    <row r="166" spans="2:12" ht="34.5" customHeight="1" thickBot="1">
      <c r="B166" s="74"/>
      <c r="C166" s="76" t="s">
        <v>309</v>
      </c>
      <c r="D166" s="75"/>
      <c r="E166" s="80">
        <f>E45+E85+E123+E165</f>
        <v>206.3</v>
      </c>
      <c r="F166" s="80">
        <f>SUM(F45,F85,F123,F165)</f>
        <v>34.76800000000001</v>
      </c>
      <c r="G166" s="79">
        <f>F166/E166</f>
        <v>0.16853126514784297</v>
      </c>
      <c r="H166" s="80">
        <f>SUM(H45,H85,H123,H165)</f>
        <v>38.6311111111111</v>
      </c>
      <c r="I166" s="164">
        <f>SUM(I45,I85,I123,I165)</f>
        <v>6.226999999999999</v>
      </c>
      <c r="J166" s="80">
        <f>SUM(F166,I166)</f>
        <v>40.995000000000005</v>
      </c>
      <c r="K166" s="80">
        <f>J166/0.93</f>
        <v>44.08064516129033</v>
      </c>
      <c r="L166" s="81">
        <f>K166/E166</f>
        <v>0.21367254077212955</v>
      </c>
    </row>
    <row r="167" spans="2:8" ht="15.75">
      <c r="B167" s="87"/>
      <c r="C167" s="87"/>
      <c r="D167" s="87"/>
      <c r="E167" s="87"/>
      <c r="F167" s="87"/>
      <c r="G167" s="88"/>
      <c r="H167" s="88"/>
    </row>
    <row r="168" ht="15.75">
      <c r="C168" s="86"/>
    </row>
    <row r="169" ht="15.75">
      <c r="C169" s="86"/>
    </row>
  </sheetData>
  <sheetProtection/>
  <mergeCells count="154">
    <mergeCell ref="B9:B10"/>
    <mergeCell ref="C9:C10"/>
    <mergeCell ref="B12:B13"/>
    <mergeCell ref="C12:C13"/>
    <mergeCell ref="B4:L4"/>
    <mergeCell ref="B5:B6"/>
    <mergeCell ref="C5:C6"/>
    <mergeCell ref="B7:B8"/>
    <mergeCell ref="C7:C8"/>
    <mergeCell ref="B14:B15"/>
    <mergeCell ref="C14:C15"/>
    <mergeCell ref="B16:B17"/>
    <mergeCell ref="C16:C17"/>
    <mergeCell ref="B18:B19"/>
    <mergeCell ref="C18:C19"/>
    <mergeCell ref="B20:B21"/>
    <mergeCell ref="C20:C21"/>
    <mergeCell ref="B22:B23"/>
    <mergeCell ref="C22:C23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41:B42"/>
    <mergeCell ref="C41:C42"/>
    <mergeCell ref="B43:B44"/>
    <mergeCell ref="C43:C44"/>
    <mergeCell ref="B46:L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C77:C78"/>
    <mergeCell ref="B79:B80"/>
    <mergeCell ref="C79:C80"/>
    <mergeCell ref="B73:B74"/>
    <mergeCell ref="C73:C74"/>
    <mergeCell ref="B75:B76"/>
    <mergeCell ref="C75:C76"/>
    <mergeCell ref="B70:B72"/>
    <mergeCell ref="C70:C72"/>
    <mergeCell ref="B86:L86"/>
    <mergeCell ref="B87:B88"/>
    <mergeCell ref="C87:C88"/>
    <mergeCell ref="B81:B82"/>
    <mergeCell ref="C81:C82"/>
    <mergeCell ref="B83:B84"/>
    <mergeCell ref="C83:C84"/>
    <mergeCell ref="B77:B78"/>
    <mergeCell ref="B93:B94"/>
    <mergeCell ref="C93:C94"/>
    <mergeCell ref="F87:G87"/>
    <mergeCell ref="F89:G89"/>
    <mergeCell ref="B89:B90"/>
    <mergeCell ref="C89:C90"/>
    <mergeCell ref="B91:B92"/>
    <mergeCell ref="C91:C92"/>
    <mergeCell ref="B95:B96"/>
    <mergeCell ref="C95:C96"/>
    <mergeCell ref="B97:B98"/>
    <mergeCell ref="C97:C98"/>
    <mergeCell ref="B99:B100"/>
    <mergeCell ref="C99:C100"/>
    <mergeCell ref="B101:B102"/>
    <mergeCell ref="C101:C102"/>
    <mergeCell ref="B103:B104"/>
    <mergeCell ref="C103:C104"/>
    <mergeCell ref="B105:B106"/>
    <mergeCell ref="C105:C106"/>
    <mergeCell ref="B107:B108"/>
    <mergeCell ref="C107:C108"/>
    <mergeCell ref="B110:B111"/>
    <mergeCell ref="C110:C111"/>
    <mergeCell ref="B113:B114"/>
    <mergeCell ref="C113:C114"/>
    <mergeCell ref="B115:B116"/>
    <mergeCell ref="C115:C116"/>
    <mergeCell ref="B117:B118"/>
    <mergeCell ref="C117:C118"/>
    <mergeCell ref="B119:B120"/>
    <mergeCell ref="C119:C120"/>
    <mergeCell ref="B121:B122"/>
    <mergeCell ref="C121:C122"/>
    <mergeCell ref="B124:L124"/>
    <mergeCell ref="B125:B126"/>
    <mergeCell ref="C125:C126"/>
    <mergeCell ref="B127:B128"/>
    <mergeCell ref="C127:C128"/>
    <mergeCell ref="B129:B130"/>
    <mergeCell ref="C129:C130"/>
    <mergeCell ref="B131:B132"/>
    <mergeCell ref="C131:C132"/>
    <mergeCell ref="B133:B134"/>
    <mergeCell ref="C133:C134"/>
    <mergeCell ref="B135:B136"/>
    <mergeCell ref="C135:C136"/>
    <mergeCell ref="B137:B138"/>
    <mergeCell ref="C137:C138"/>
    <mergeCell ref="B139:B140"/>
    <mergeCell ref="C139:C140"/>
    <mergeCell ref="B141:B142"/>
    <mergeCell ref="C141:C14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B151:B152"/>
    <mergeCell ref="C151:C152"/>
    <mergeCell ref="B153:B154"/>
    <mergeCell ref="C153:C154"/>
    <mergeCell ref="B155:B156"/>
    <mergeCell ref="C155:C156"/>
    <mergeCell ref="B157:B158"/>
    <mergeCell ref="C157:C158"/>
    <mergeCell ref="B163:B164"/>
    <mergeCell ref="C163:C164"/>
    <mergeCell ref="B159:B160"/>
    <mergeCell ref="C159:C160"/>
    <mergeCell ref="B161:B162"/>
    <mergeCell ref="C161:C162"/>
  </mergeCells>
  <hyperlinks>
    <hyperlink ref="B4:L4" location="'к-ты ЕМЭС'!A4" display="Есильские РЭС"/>
    <hyperlink ref="B46:L46" location="'к-ты ЕМЭС'!A45" display="Жаркаинские  РЭС"/>
    <hyperlink ref="B86:L86" location="'к-ты ЕМЭС'!A84" display="Жаксынские  РЭС"/>
    <hyperlink ref="B124:L124" location="'к-ты ЕМЭС'!A121" display="Сандыктауские РЭС"/>
  </hyperlinks>
  <printOptions/>
  <pageMargins left="0.7874015748031497" right="0" top="0.1968503937007874" bottom="0.1968503937007874" header="0" footer="0"/>
  <pageSetup horizontalDpi="600" verticalDpi="600" orientation="portrait" paperSize="9" scale="70" r:id="rId1"/>
  <ignoredErrors>
    <ignoredError sqref="G85 G1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U166"/>
  <sheetViews>
    <sheetView workbookViewId="0" topLeftCell="A1">
      <pane ySplit="3" topLeftCell="BM111" activePane="bottomLeft" state="frozen"/>
      <selection pane="topLeft" activeCell="A1" sqref="A1"/>
      <selection pane="bottomLeft" activeCell="M120" sqref="M120"/>
    </sheetView>
  </sheetViews>
  <sheetFormatPr defaultColWidth="9.00390625" defaultRowHeight="12.75"/>
  <cols>
    <col min="1" max="1" width="2.875" style="1" customWidth="1"/>
    <col min="2" max="2" width="5.125" style="83" customWidth="1"/>
    <col min="3" max="3" width="28.125" style="83" customWidth="1"/>
    <col min="4" max="4" width="9.125" style="83" customWidth="1"/>
    <col min="5" max="5" width="16.25390625" style="83" customWidth="1"/>
    <col min="6" max="6" width="12.00390625" style="83" customWidth="1"/>
    <col min="7" max="7" width="14.00390625" style="84" customWidth="1"/>
    <col min="8" max="8" width="12.375" style="84" customWidth="1"/>
    <col min="9" max="9" width="13.00390625" style="85" customWidth="1"/>
    <col min="10" max="11" width="10.75390625" style="0" customWidth="1"/>
    <col min="12" max="12" width="11.00390625" style="0" customWidth="1"/>
    <col min="13" max="14" width="9.125" style="85" customWidth="1"/>
    <col min="15" max="15" width="10.625" style="0" customWidth="1"/>
    <col min="17" max="16384" width="9.125" style="85" customWidth="1"/>
  </cols>
  <sheetData>
    <row r="1" spans="2:9" ht="18">
      <c r="B1" s="182"/>
      <c r="C1" s="182"/>
      <c r="D1" s="182"/>
      <c r="E1" s="183" t="s">
        <v>308</v>
      </c>
      <c r="F1" s="182"/>
      <c r="G1" s="184"/>
      <c r="H1" s="184"/>
      <c r="I1" s="185"/>
    </row>
    <row r="2" spans="2:21" ht="16.5" thickBot="1"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8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132</v>
      </c>
      <c r="C4" s="231"/>
      <c r="D4" s="231"/>
      <c r="E4" s="231"/>
      <c r="F4" s="231"/>
      <c r="G4" s="231"/>
      <c r="H4" s="231"/>
      <c r="I4" s="23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04">
        <v>1</v>
      </c>
      <c r="C5" s="206" t="s">
        <v>133</v>
      </c>
      <c r="D5" s="33" t="s">
        <v>5</v>
      </c>
      <c r="E5" s="34">
        <v>10</v>
      </c>
      <c r="F5" s="45" t="s">
        <v>134</v>
      </c>
      <c r="G5" s="34"/>
      <c r="H5" s="35"/>
      <c r="I5" s="109">
        <f aca="true" t="shared" si="0" ref="I5:I68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2:21" ht="19.5" customHeight="1" thickBot="1">
      <c r="B6" s="205"/>
      <c r="C6" s="207"/>
      <c r="D6" s="37" t="s">
        <v>6</v>
      </c>
      <c r="E6" s="38">
        <v>10</v>
      </c>
      <c r="F6" s="42">
        <v>2.57</v>
      </c>
      <c r="G6" s="38">
        <f>(H6/E6)*100</f>
        <v>28.55555555555555</v>
      </c>
      <c r="H6" s="43">
        <f>F6/0.9</f>
        <v>2.855555555555555</v>
      </c>
      <c r="I6" s="179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1:21" ht="19.5" customHeight="1">
      <c r="A7" s="1"/>
      <c r="B7" s="204">
        <v>2</v>
      </c>
      <c r="C7" s="206" t="s">
        <v>135</v>
      </c>
      <c r="D7" s="33" t="s">
        <v>5</v>
      </c>
      <c r="E7" s="34">
        <v>10</v>
      </c>
      <c r="F7" s="45" t="s">
        <v>134</v>
      </c>
      <c r="G7" s="34"/>
      <c r="H7" s="35"/>
      <c r="I7" s="178">
        <f t="shared" si="0"/>
        <v>0</v>
      </c>
      <c r="J7" s="135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36"/>
    </row>
    <row r="8" spans="2:21" ht="19.5" customHeight="1" thickBot="1">
      <c r="B8" s="205"/>
      <c r="C8" s="207"/>
      <c r="D8" s="37" t="s">
        <v>6</v>
      </c>
      <c r="E8" s="38">
        <v>10</v>
      </c>
      <c r="F8" s="42">
        <v>2.94</v>
      </c>
      <c r="G8" s="38">
        <f>(H8/E8)*100</f>
        <v>32.666666666666664</v>
      </c>
      <c r="H8" s="43">
        <f>F8/0.9</f>
        <v>3.2666666666666666</v>
      </c>
      <c r="I8" s="179">
        <f t="shared" si="0"/>
        <v>0.015</v>
      </c>
      <c r="J8" s="137"/>
      <c r="K8" s="111"/>
      <c r="L8" s="111"/>
      <c r="M8" s="111"/>
      <c r="N8" s="111"/>
      <c r="O8" s="111"/>
      <c r="P8" s="111"/>
      <c r="Q8" s="111">
        <v>0.015</v>
      </c>
      <c r="R8" s="111"/>
      <c r="S8" s="111"/>
      <c r="T8" s="111"/>
      <c r="U8" s="138"/>
    </row>
    <row r="9" spans="1:21" ht="19.5" customHeight="1">
      <c r="A9" s="1"/>
      <c r="B9" s="204">
        <v>3</v>
      </c>
      <c r="C9" s="206" t="s">
        <v>136</v>
      </c>
      <c r="D9" s="33" t="s">
        <v>5</v>
      </c>
      <c r="E9" s="34">
        <v>10</v>
      </c>
      <c r="F9" s="45" t="s">
        <v>134</v>
      </c>
      <c r="G9" s="34"/>
      <c r="H9" s="35"/>
      <c r="I9" s="178">
        <f t="shared" si="0"/>
        <v>0</v>
      </c>
      <c r="J9" s="135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36"/>
    </row>
    <row r="10" spans="2:21" ht="19.5" customHeight="1" thickBot="1">
      <c r="B10" s="205"/>
      <c r="C10" s="207"/>
      <c r="D10" s="37" t="s">
        <v>6</v>
      </c>
      <c r="E10" s="38">
        <v>10</v>
      </c>
      <c r="F10" s="42">
        <v>2.66</v>
      </c>
      <c r="G10" s="38">
        <f>(H10/E10)*100</f>
        <v>29.555555555555557</v>
      </c>
      <c r="H10" s="43">
        <f>F10/0.9</f>
        <v>2.9555555555555557</v>
      </c>
      <c r="I10" s="179">
        <f t="shared" si="0"/>
        <v>0.665</v>
      </c>
      <c r="J10" s="137"/>
      <c r="K10" s="111"/>
      <c r="L10" s="111"/>
      <c r="M10" s="111">
        <v>0.04</v>
      </c>
      <c r="N10" s="111"/>
      <c r="O10" s="111">
        <v>0.015</v>
      </c>
      <c r="P10" s="111"/>
      <c r="Q10" s="111">
        <v>0.36</v>
      </c>
      <c r="R10" s="111">
        <v>0.25</v>
      </c>
      <c r="S10" s="111"/>
      <c r="T10" s="111"/>
      <c r="U10" s="138"/>
    </row>
    <row r="11" spans="1:21" ht="30" customHeight="1" thickBot="1">
      <c r="A11" s="1"/>
      <c r="B11" s="165">
        <v>4</v>
      </c>
      <c r="C11" s="68" t="s">
        <v>137</v>
      </c>
      <c r="D11" s="33" t="s">
        <v>5</v>
      </c>
      <c r="E11" s="34">
        <v>1.6</v>
      </c>
      <c r="F11" s="45">
        <v>0.128</v>
      </c>
      <c r="G11" s="34">
        <f>(H11/E11)*100</f>
        <v>8.888888888888888</v>
      </c>
      <c r="H11" s="35">
        <f>F11/0.9</f>
        <v>0.14222222222222222</v>
      </c>
      <c r="I11" s="180">
        <f t="shared" si="0"/>
        <v>0</v>
      </c>
      <c r="J11" s="137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38"/>
    </row>
    <row r="12" spans="1:21" ht="19.5" customHeight="1">
      <c r="A12" s="1"/>
      <c r="B12" s="204">
        <v>5</v>
      </c>
      <c r="C12" s="206" t="s">
        <v>138</v>
      </c>
      <c r="D12" s="33" t="s">
        <v>5</v>
      </c>
      <c r="E12" s="34">
        <v>2.5</v>
      </c>
      <c r="F12" s="45">
        <v>0.032</v>
      </c>
      <c r="G12" s="34">
        <f>(H12/E12)*100</f>
        <v>1.4222222222222223</v>
      </c>
      <c r="H12" s="35">
        <f>F12/0.9</f>
        <v>0.035555555555555556</v>
      </c>
      <c r="I12" s="178">
        <f t="shared" si="0"/>
        <v>0</v>
      </c>
      <c r="J12" s="135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36"/>
    </row>
    <row r="13" spans="2:21" ht="19.5" customHeight="1" thickBot="1">
      <c r="B13" s="205"/>
      <c r="C13" s="207"/>
      <c r="D13" s="37" t="s">
        <v>6</v>
      </c>
      <c r="E13" s="38">
        <v>1.6</v>
      </c>
      <c r="F13" s="42" t="s">
        <v>134</v>
      </c>
      <c r="G13" s="38"/>
      <c r="H13" s="43"/>
      <c r="I13" s="179">
        <f t="shared" si="0"/>
        <v>0</v>
      </c>
      <c r="J13" s="137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38"/>
    </row>
    <row r="14" spans="1:21" ht="19.5" customHeight="1">
      <c r="A14" s="1"/>
      <c r="B14" s="204">
        <v>6</v>
      </c>
      <c r="C14" s="206" t="s">
        <v>139</v>
      </c>
      <c r="D14" s="33" t="s">
        <v>5</v>
      </c>
      <c r="E14" s="34">
        <v>1.6</v>
      </c>
      <c r="F14" s="45">
        <v>0.112</v>
      </c>
      <c r="G14" s="34">
        <f>(H14/E14)*100</f>
        <v>7.777777777777777</v>
      </c>
      <c r="H14" s="35">
        <f>F14/0.9</f>
        <v>0.12444444444444444</v>
      </c>
      <c r="I14" s="178">
        <f t="shared" si="0"/>
        <v>0</v>
      </c>
      <c r="J14" s="135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36"/>
    </row>
    <row r="15" spans="2:21" ht="19.5" customHeight="1" thickBot="1">
      <c r="B15" s="205"/>
      <c r="C15" s="207"/>
      <c r="D15" s="37" t="s">
        <v>6</v>
      </c>
      <c r="E15" s="38">
        <v>2.5</v>
      </c>
      <c r="F15" s="69" t="s">
        <v>134</v>
      </c>
      <c r="G15" s="38"/>
      <c r="H15" s="43"/>
      <c r="I15" s="179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</row>
    <row r="16" spans="1:21" ht="19.5" customHeight="1">
      <c r="A16" s="1"/>
      <c r="B16" s="204">
        <v>7</v>
      </c>
      <c r="C16" s="206" t="s">
        <v>140</v>
      </c>
      <c r="D16" s="33" t="s">
        <v>5</v>
      </c>
      <c r="E16" s="34">
        <v>2.5</v>
      </c>
      <c r="F16" s="45">
        <v>0.112</v>
      </c>
      <c r="G16" s="34">
        <f>(H16/E16)*100</f>
        <v>4.977777777777778</v>
      </c>
      <c r="H16" s="35">
        <f>F16/0.9</f>
        <v>0.12444444444444444</v>
      </c>
      <c r="I16" s="178">
        <f t="shared" si="0"/>
        <v>0</v>
      </c>
      <c r="J16" s="135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36"/>
    </row>
    <row r="17" spans="2:21" ht="19.5" customHeight="1" thickBot="1">
      <c r="B17" s="205"/>
      <c r="C17" s="207"/>
      <c r="D17" s="37" t="s">
        <v>6</v>
      </c>
      <c r="E17" s="38">
        <v>1.6</v>
      </c>
      <c r="F17" s="42" t="s">
        <v>134</v>
      </c>
      <c r="G17" s="38"/>
      <c r="H17" s="43"/>
      <c r="I17" s="179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</row>
    <row r="18" spans="1:21" ht="19.5" customHeight="1">
      <c r="A18" s="1"/>
      <c r="B18" s="204">
        <v>8</v>
      </c>
      <c r="C18" s="206" t="s">
        <v>141</v>
      </c>
      <c r="D18" s="33" t="s">
        <v>5</v>
      </c>
      <c r="E18" s="34">
        <v>6.3</v>
      </c>
      <c r="F18" s="45" t="s">
        <v>134</v>
      </c>
      <c r="G18" s="34"/>
      <c r="H18" s="35"/>
      <c r="I18" s="178">
        <f t="shared" si="0"/>
        <v>0</v>
      </c>
      <c r="J18" s="135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36"/>
    </row>
    <row r="19" spans="2:21" ht="19.5" customHeight="1" thickBot="1">
      <c r="B19" s="205"/>
      <c r="C19" s="207"/>
      <c r="D19" s="37" t="s">
        <v>6</v>
      </c>
      <c r="E19" s="38">
        <v>6.3</v>
      </c>
      <c r="F19" s="42">
        <v>0.88</v>
      </c>
      <c r="G19" s="38">
        <f>(H19/E19)*100</f>
        <v>15.520282186948853</v>
      </c>
      <c r="H19" s="43">
        <f>F19/0.9</f>
        <v>0.9777777777777777</v>
      </c>
      <c r="I19" s="179">
        <f t="shared" si="0"/>
        <v>1.205</v>
      </c>
      <c r="J19" s="137"/>
      <c r="K19" s="111"/>
      <c r="L19" s="111"/>
      <c r="M19" s="111"/>
      <c r="N19" s="111"/>
      <c r="O19" s="111">
        <v>0.905</v>
      </c>
      <c r="P19" s="111"/>
      <c r="Q19" s="111">
        <v>0.3</v>
      </c>
      <c r="R19" s="111"/>
      <c r="S19" s="111"/>
      <c r="T19" s="111"/>
      <c r="U19" s="138"/>
    </row>
    <row r="20" spans="1:21" ht="19.5" customHeight="1">
      <c r="A20" s="1"/>
      <c r="B20" s="204">
        <v>9</v>
      </c>
      <c r="C20" s="206" t="s">
        <v>142</v>
      </c>
      <c r="D20" s="33" t="s">
        <v>5</v>
      </c>
      <c r="E20" s="34">
        <v>1.6</v>
      </c>
      <c r="F20" s="45">
        <v>0.096</v>
      </c>
      <c r="G20" s="34">
        <f>(H20/E20)*100</f>
        <v>6.666666666666665</v>
      </c>
      <c r="H20" s="35">
        <f>F20/0.9</f>
        <v>0.10666666666666666</v>
      </c>
      <c r="I20" s="178">
        <f t="shared" si="0"/>
        <v>0</v>
      </c>
      <c r="J20" s="135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36"/>
    </row>
    <row r="21" spans="2:21" ht="19.5" customHeight="1" thickBot="1">
      <c r="B21" s="205"/>
      <c r="C21" s="207"/>
      <c r="D21" s="37" t="s">
        <v>6</v>
      </c>
      <c r="E21" s="38">
        <v>2.5</v>
      </c>
      <c r="F21" s="42" t="s">
        <v>134</v>
      </c>
      <c r="G21" s="38"/>
      <c r="H21" s="43"/>
      <c r="I21" s="179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</row>
    <row r="22" spans="1:21" ht="19.5" customHeight="1">
      <c r="A22" s="1"/>
      <c r="B22" s="204">
        <v>10</v>
      </c>
      <c r="C22" s="206" t="s">
        <v>143</v>
      </c>
      <c r="D22" s="33" t="s">
        <v>5</v>
      </c>
      <c r="E22" s="34">
        <v>1.6</v>
      </c>
      <c r="F22" s="45">
        <v>0.304</v>
      </c>
      <c r="G22" s="34">
        <f>(H22/E22)*100</f>
        <v>21.11111111111111</v>
      </c>
      <c r="H22" s="35">
        <f>F22/0.9</f>
        <v>0.3377777777777778</v>
      </c>
      <c r="I22" s="178">
        <f t="shared" si="0"/>
        <v>0</v>
      </c>
      <c r="J22" s="135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36"/>
    </row>
    <row r="23" spans="2:21" ht="19.5" customHeight="1" thickBot="1">
      <c r="B23" s="205"/>
      <c r="C23" s="207"/>
      <c r="D23" s="37" t="s">
        <v>6</v>
      </c>
      <c r="E23" s="38">
        <v>2.5</v>
      </c>
      <c r="F23" s="42" t="s">
        <v>134</v>
      </c>
      <c r="G23" s="38"/>
      <c r="H23" s="43"/>
      <c r="I23" s="179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</row>
    <row r="24" spans="1:21" ht="19.5" customHeight="1">
      <c r="A24" s="1"/>
      <c r="B24" s="204">
        <v>11</v>
      </c>
      <c r="C24" s="206" t="s">
        <v>144</v>
      </c>
      <c r="D24" s="33" t="s">
        <v>5</v>
      </c>
      <c r="E24" s="34">
        <v>1</v>
      </c>
      <c r="F24" s="45">
        <v>0.192</v>
      </c>
      <c r="G24" s="34">
        <f>(H24/E24)*100</f>
        <v>21.333333333333332</v>
      </c>
      <c r="H24" s="35">
        <f>F24/0.9</f>
        <v>0.21333333333333332</v>
      </c>
      <c r="I24" s="178">
        <f t="shared" si="0"/>
        <v>0</v>
      </c>
      <c r="J24" s="135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36"/>
    </row>
    <row r="25" spans="2:21" ht="19.5" customHeight="1" thickBot="1">
      <c r="B25" s="205"/>
      <c r="C25" s="207"/>
      <c r="D25" s="37" t="s">
        <v>6</v>
      </c>
      <c r="E25" s="38">
        <v>2.5</v>
      </c>
      <c r="F25" s="42" t="s">
        <v>134</v>
      </c>
      <c r="G25" s="38"/>
      <c r="H25" s="43"/>
      <c r="I25" s="179">
        <f t="shared" si="0"/>
        <v>0</v>
      </c>
      <c r="J25" s="137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38"/>
    </row>
    <row r="26" spans="1:21" ht="19.5" customHeight="1">
      <c r="A26" s="1"/>
      <c r="B26" s="204">
        <v>12</v>
      </c>
      <c r="C26" s="206" t="s">
        <v>145</v>
      </c>
      <c r="D26" s="33" t="s">
        <v>5</v>
      </c>
      <c r="E26" s="34">
        <v>1.6</v>
      </c>
      <c r="F26" s="45" t="s">
        <v>134</v>
      </c>
      <c r="G26" s="34"/>
      <c r="H26" s="35"/>
      <c r="I26" s="178">
        <f t="shared" si="0"/>
        <v>0</v>
      </c>
      <c r="J26" s="135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36"/>
    </row>
    <row r="27" spans="2:21" ht="19.5" customHeight="1" thickBot="1">
      <c r="B27" s="205"/>
      <c r="C27" s="207"/>
      <c r="D27" s="37" t="s">
        <v>6</v>
      </c>
      <c r="E27" s="38">
        <v>2.5</v>
      </c>
      <c r="F27" s="42">
        <v>0.064</v>
      </c>
      <c r="G27" s="38">
        <f>(H27/E27)*100</f>
        <v>2.8444444444444446</v>
      </c>
      <c r="H27" s="43">
        <f>F27/0.9</f>
        <v>0.07111111111111111</v>
      </c>
      <c r="I27" s="179">
        <f t="shared" si="0"/>
        <v>0</v>
      </c>
      <c r="J27" s="137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38"/>
    </row>
    <row r="28" spans="1:21" ht="19.5" customHeight="1">
      <c r="A28" s="1"/>
      <c r="B28" s="204">
        <v>13</v>
      </c>
      <c r="C28" s="206" t="s">
        <v>146</v>
      </c>
      <c r="D28" s="33" t="s">
        <v>5</v>
      </c>
      <c r="E28" s="34">
        <v>1.6</v>
      </c>
      <c r="F28" s="45" t="s">
        <v>134</v>
      </c>
      <c r="G28" s="34"/>
      <c r="H28" s="35"/>
      <c r="I28" s="178">
        <f t="shared" si="0"/>
        <v>0</v>
      </c>
      <c r="J28" s="135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36"/>
    </row>
    <row r="29" spans="2:21" ht="19.5" customHeight="1" thickBot="1">
      <c r="B29" s="205"/>
      <c r="C29" s="207"/>
      <c r="D29" s="37" t="s">
        <v>6</v>
      </c>
      <c r="E29" s="38">
        <v>1.6</v>
      </c>
      <c r="F29" s="42">
        <v>0.112</v>
      </c>
      <c r="G29" s="38">
        <f>(H29/E29)*100</f>
        <v>7.777777777777777</v>
      </c>
      <c r="H29" s="43">
        <f>F29/0.9</f>
        <v>0.12444444444444444</v>
      </c>
      <c r="I29" s="179">
        <f t="shared" si="0"/>
        <v>0.012</v>
      </c>
      <c r="J29" s="137"/>
      <c r="K29" s="111"/>
      <c r="L29" s="111"/>
      <c r="M29" s="111"/>
      <c r="N29" s="111"/>
      <c r="O29" s="111"/>
      <c r="P29" s="111"/>
      <c r="Q29" s="111"/>
      <c r="R29" s="111">
        <v>0.012</v>
      </c>
      <c r="S29" s="111"/>
      <c r="T29" s="111"/>
      <c r="U29" s="138"/>
    </row>
    <row r="30" spans="1:21" ht="19.5" customHeight="1">
      <c r="A30" s="1"/>
      <c r="B30" s="204">
        <v>14</v>
      </c>
      <c r="C30" s="206" t="s">
        <v>147</v>
      </c>
      <c r="D30" s="33" t="s">
        <v>5</v>
      </c>
      <c r="E30" s="34">
        <v>1.6</v>
      </c>
      <c r="F30" s="45" t="s">
        <v>134</v>
      </c>
      <c r="G30" s="34"/>
      <c r="H30" s="35"/>
      <c r="I30" s="178">
        <f t="shared" si="0"/>
        <v>0</v>
      </c>
      <c r="J30" s="135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36"/>
    </row>
    <row r="31" spans="2:21" ht="19.5" customHeight="1" thickBot="1">
      <c r="B31" s="205"/>
      <c r="C31" s="207"/>
      <c r="D31" s="37" t="s">
        <v>6</v>
      </c>
      <c r="E31" s="38">
        <v>1</v>
      </c>
      <c r="F31" s="42">
        <v>0.032</v>
      </c>
      <c r="G31" s="38">
        <f>(H31/E31)*100</f>
        <v>3.5555555555555554</v>
      </c>
      <c r="H31" s="43">
        <f>F31/0.9</f>
        <v>0.035555555555555556</v>
      </c>
      <c r="I31" s="179">
        <f t="shared" si="0"/>
        <v>0</v>
      </c>
      <c r="J31" s="137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38"/>
    </row>
    <row r="32" spans="1:21" ht="19.5" customHeight="1">
      <c r="A32" s="1"/>
      <c r="B32" s="204">
        <v>15</v>
      </c>
      <c r="C32" s="206" t="s">
        <v>148</v>
      </c>
      <c r="D32" s="33" t="s">
        <v>5</v>
      </c>
      <c r="E32" s="34">
        <v>2.5</v>
      </c>
      <c r="F32" s="45" t="s">
        <v>134</v>
      </c>
      <c r="G32" s="34"/>
      <c r="H32" s="35"/>
      <c r="I32" s="178">
        <f t="shared" si="0"/>
        <v>0</v>
      </c>
      <c r="J32" s="135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36"/>
    </row>
    <row r="33" spans="2:21" ht="19.5" customHeight="1" thickBot="1">
      <c r="B33" s="205"/>
      <c r="C33" s="207"/>
      <c r="D33" s="37" t="s">
        <v>6</v>
      </c>
      <c r="E33" s="38">
        <v>1.6</v>
      </c>
      <c r="F33" s="42">
        <v>0.16</v>
      </c>
      <c r="G33" s="38">
        <f>(H33/E33)*100</f>
        <v>11.11111111111111</v>
      </c>
      <c r="H33" s="43">
        <f>F33/0.9</f>
        <v>0.17777777777777778</v>
      </c>
      <c r="I33" s="179">
        <f t="shared" si="0"/>
        <v>0</v>
      </c>
      <c r="J33" s="137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38"/>
    </row>
    <row r="34" spans="1:21" ht="19.5" customHeight="1">
      <c r="A34" s="1"/>
      <c r="B34" s="204">
        <v>16</v>
      </c>
      <c r="C34" s="206" t="s">
        <v>149</v>
      </c>
      <c r="D34" s="33" t="s">
        <v>5</v>
      </c>
      <c r="E34" s="34">
        <v>1.6</v>
      </c>
      <c r="F34" s="45" t="s">
        <v>134</v>
      </c>
      <c r="G34" s="34"/>
      <c r="H34" s="35"/>
      <c r="I34" s="178">
        <f t="shared" si="0"/>
        <v>0</v>
      </c>
      <c r="J34" s="135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36"/>
    </row>
    <row r="35" spans="2:21" ht="19.5" customHeight="1" thickBot="1">
      <c r="B35" s="205"/>
      <c r="C35" s="207"/>
      <c r="D35" s="37" t="s">
        <v>6</v>
      </c>
      <c r="E35" s="38">
        <v>1</v>
      </c>
      <c r="F35" s="42">
        <v>0.048</v>
      </c>
      <c r="G35" s="38">
        <f>(H35/E35)*100</f>
        <v>5.333333333333333</v>
      </c>
      <c r="H35" s="43">
        <f>F35/0.9</f>
        <v>0.05333333333333333</v>
      </c>
      <c r="I35" s="179">
        <f t="shared" si="0"/>
        <v>0</v>
      </c>
      <c r="J35" s="137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38"/>
    </row>
    <row r="36" spans="1:21" ht="19.5" customHeight="1">
      <c r="A36" s="1"/>
      <c r="B36" s="204">
        <v>17</v>
      </c>
      <c r="C36" s="206" t="s">
        <v>150</v>
      </c>
      <c r="D36" s="33" t="s">
        <v>5</v>
      </c>
      <c r="E36" s="34">
        <v>2.5</v>
      </c>
      <c r="F36" s="45" t="s">
        <v>134</v>
      </c>
      <c r="G36" s="34"/>
      <c r="H36" s="35"/>
      <c r="I36" s="178">
        <f t="shared" si="0"/>
        <v>0</v>
      </c>
      <c r="J36" s="135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36"/>
    </row>
    <row r="37" spans="2:21" ht="19.5" customHeight="1" thickBot="1">
      <c r="B37" s="205"/>
      <c r="C37" s="207"/>
      <c r="D37" s="37" t="s">
        <v>6</v>
      </c>
      <c r="E37" s="38">
        <v>1.6</v>
      </c>
      <c r="F37" s="42">
        <v>0.064</v>
      </c>
      <c r="G37" s="38">
        <f>(H37/E37)*100</f>
        <v>4.444444444444444</v>
      </c>
      <c r="H37" s="43">
        <f>F37/0.9</f>
        <v>0.07111111111111111</v>
      </c>
      <c r="I37" s="179">
        <f t="shared" si="0"/>
        <v>0</v>
      </c>
      <c r="J37" s="137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38"/>
    </row>
    <row r="38" spans="1:21" ht="19.5" customHeight="1">
      <c r="A38" s="1"/>
      <c r="B38" s="204">
        <v>18</v>
      </c>
      <c r="C38" s="206" t="s">
        <v>151</v>
      </c>
      <c r="D38" s="33" t="s">
        <v>5</v>
      </c>
      <c r="E38" s="34">
        <v>2.5</v>
      </c>
      <c r="F38" s="45" t="s">
        <v>134</v>
      </c>
      <c r="G38" s="34"/>
      <c r="H38" s="35"/>
      <c r="I38" s="178">
        <f t="shared" si="0"/>
        <v>0</v>
      </c>
      <c r="J38" s="135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36"/>
    </row>
    <row r="39" spans="2:21" ht="19.5" customHeight="1" thickBot="1">
      <c r="B39" s="205"/>
      <c r="C39" s="207"/>
      <c r="D39" s="37" t="s">
        <v>6</v>
      </c>
      <c r="E39" s="38">
        <v>1.6</v>
      </c>
      <c r="F39" s="42">
        <v>0.272</v>
      </c>
      <c r="G39" s="38">
        <f>(H39/E39)*100</f>
        <v>18.88888888888889</v>
      </c>
      <c r="H39" s="43">
        <f>F39/0.9</f>
        <v>0.3022222222222222</v>
      </c>
      <c r="I39" s="179">
        <f t="shared" si="0"/>
        <v>0</v>
      </c>
      <c r="J39" s="137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38"/>
    </row>
    <row r="40" spans="1:21" ht="30" customHeight="1" thickBot="1">
      <c r="A40" s="1"/>
      <c r="B40" s="165">
        <v>19</v>
      </c>
      <c r="C40" s="68" t="s">
        <v>152</v>
      </c>
      <c r="D40" s="33" t="s">
        <v>5</v>
      </c>
      <c r="E40" s="34">
        <v>2.5</v>
      </c>
      <c r="F40" s="45">
        <v>0.08</v>
      </c>
      <c r="G40" s="34">
        <f>(H40/E40)*100</f>
        <v>3.5555555555555554</v>
      </c>
      <c r="H40" s="35">
        <f>F40/0.9</f>
        <v>0.08888888888888889</v>
      </c>
      <c r="I40" s="180">
        <f t="shared" si="0"/>
        <v>0</v>
      </c>
      <c r="J40" s="137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38"/>
    </row>
    <row r="41" spans="1:21" ht="19.5" customHeight="1">
      <c r="A41" s="1"/>
      <c r="B41" s="204">
        <v>20</v>
      </c>
      <c r="C41" s="206" t="s">
        <v>153</v>
      </c>
      <c r="D41" s="33" t="s">
        <v>5</v>
      </c>
      <c r="E41" s="34">
        <v>2.5</v>
      </c>
      <c r="F41" s="45" t="s">
        <v>134</v>
      </c>
      <c r="G41" s="34"/>
      <c r="H41" s="35"/>
      <c r="I41" s="178">
        <f t="shared" si="0"/>
        <v>0</v>
      </c>
      <c r="J41" s="135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36"/>
    </row>
    <row r="42" spans="2:21" ht="19.5" customHeight="1" thickBot="1">
      <c r="B42" s="205"/>
      <c r="C42" s="207"/>
      <c r="D42" s="37" t="s">
        <v>6</v>
      </c>
      <c r="E42" s="38">
        <v>1</v>
      </c>
      <c r="F42" s="42">
        <v>0.096</v>
      </c>
      <c r="G42" s="38">
        <f>(H42/E42)*100</f>
        <v>10.666666666666666</v>
      </c>
      <c r="H42" s="43">
        <f>F42/0.9</f>
        <v>0.10666666666666666</v>
      </c>
      <c r="I42" s="179">
        <f t="shared" si="0"/>
        <v>0</v>
      </c>
      <c r="J42" s="137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38"/>
    </row>
    <row r="43" spans="1:21" ht="19.5" customHeight="1">
      <c r="A43" s="1"/>
      <c r="B43" s="204">
        <v>21</v>
      </c>
      <c r="C43" s="206" t="s">
        <v>154</v>
      </c>
      <c r="D43" s="33" t="s">
        <v>5</v>
      </c>
      <c r="E43" s="34">
        <v>1.6</v>
      </c>
      <c r="F43" s="45">
        <v>0.16</v>
      </c>
      <c r="G43" s="34">
        <f>(H43/E43)*100</f>
        <v>11.11111111111111</v>
      </c>
      <c r="H43" s="35">
        <f>F43/0.9</f>
        <v>0.17777777777777778</v>
      </c>
      <c r="I43" s="178">
        <f t="shared" si="0"/>
        <v>0</v>
      </c>
      <c r="J43" s="135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36"/>
    </row>
    <row r="44" spans="2:21" ht="19.5" customHeight="1" thickBot="1">
      <c r="B44" s="205"/>
      <c r="C44" s="207"/>
      <c r="D44" s="37" t="s">
        <v>6</v>
      </c>
      <c r="E44" s="38">
        <v>1.8</v>
      </c>
      <c r="F44" s="42" t="s">
        <v>134</v>
      </c>
      <c r="G44" s="38"/>
      <c r="H44" s="43"/>
      <c r="I44" s="179">
        <f t="shared" si="0"/>
        <v>0</v>
      </c>
      <c r="J44" s="137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38"/>
    </row>
    <row r="45" spans="1:21" ht="27.75" customHeight="1" thickBot="1">
      <c r="A45" s="1"/>
      <c r="B45" s="212" t="s">
        <v>310</v>
      </c>
      <c r="C45" s="231"/>
      <c r="D45" s="231"/>
      <c r="E45" s="231"/>
      <c r="F45" s="231"/>
      <c r="G45" s="231"/>
      <c r="H45" s="231"/>
      <c r="I45" s="232"/>
      <c r="J45" s="133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134"/>
    </row>
    <row r="46" spans="1:21" ht="19.5" customHeight="1">
      <c r="A46" s="1"/>
      <c r="B46" s="204">
        <v>1</v>
      </c>
      <c r="C46" s="206" t="s">
        <v>156</v>
      </c>
      <c r="D46" s="33" t="s">
        <v>5</v>
      </c>
      <c r="E46" s="34">
        <v>25</v>
      </c>
      <c r="F46" s="45" t="s">
        <v>134</v>
      </c>
      <c r="G46" s="34"/>
      <c r="H46" s="35"/>
      <c r="I46" s="178">
        <f t="shared" si="0"/>
        <v>0</v>
      </c>
      <c r="J46" s="135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36"/>
    </row>
    <row r="47" spans="2:21" ht="19.5" customHeight="1" thickBot="1">
      <c r="B47" s="205"/>
      <c r="C47" s="207"/>
      <c r="D47" s="37" t="s">
        <v>6</v>
      </c>
      <c r="E47" s="38">
        <v>25</v>
      </c>
      <c r="F47" s="42">
        <v>8.14</v>
      </c>
      <c r="G47" s="38">
        <f>(H47/E47)*100</f>
        <v>36.17777777777778</v>
      </c>
      <c r="H47" s="43">
        <f>F47/0.9</f>
        <v>9.044444444444444</v>
      </c>
      <c r="I47" s="179">
        <f t="shared" si="0"/>
        <v>2.4690000000000003</v>
      </c>
      <c r="J47" s="137"/>
      <c r="K47" s="111"/>
      <c r="L47" s="111"/>
      <c r="M47" s="111">
        <v>0.085</v>
      </c>
      <c r="N47" s="111">
        <v>0.16</v>
      </c>
      <c r="O47" s="111">
        <v>1.25</v>
      </c>
      <c r="P47" s="111"/>
      <c r="Q47" s="111">
        <v>0.094</v>
      </c>
      <c r="R47" s="111">
        <v>0.88</v>
      </c>
      <c r="S47" s="111"/>
      <c r="T47" s="111"/>
      <c r="U47" s="138"/>
    </row>
    <row r="48" spans="1:21" ht="19.5" customHeight="1">
      <c r="A48" s="1"/>
      <c r="B48" s="204">
        <v>2</v>
      </c>
      <c r="C48" s="206" t="s">
        <v>157</v>
      </c>
      <c r="D48" s="33" t="s">
        <v>5</v>
      </c>
      <c r="E48" s="34">
        <v>10</v>
      </c>
      <c r="F48" s="45" t="s">
        <v>134</v>
      </c>
      <c r="G48" s="34"/>
      <c r="H48" s="35"/>
      <c r="I48" s="178">
        <f t="shared" si="0"/>
        <v>0</v>
      </c>
      <c r="J48" s="135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36"/>
    </row>
    <row r="49" spans="2:21" ht="19.5" customHeight="1" thickBot="1">
      <c r="B49" s="205"/>
      <c r="C49" s="207"/>
      <c r="D49" s="37" t="s">
        <v>6</v>
      </c>
      <c r="E49" s="38">
        <v>10</v>
      </c>
      <c r="F49" s="42">
        <v>0.522</v>
      </c>
      <c r="G49" s="38">
        <f>(H49/E49)*100</f>
        <v>5.8</v>
      </c>
      <c r="H49" s="43">
        <f>F49/0.9</f>
        <v>0.58</v>
      </c>
      <c r="I49" s="179">
        <f t="shared" si="0"/>
        <v>0.01</v>
      </c>
      <c r="J49" s="137"/>
      <c r="K49" s="111"/>
      <c r="L49" s="111"/>
      <c r="M49" s="111"/>
      <c r="N49" s="111"/>
      <c r="O49" s="111"/>
      <c r="P49" s="111"/>
      <c r="Q49" s="111"/>
      <c r="R49" s="111">
        <v>0.01</v>
      </c>
      <c r="S49" s="111"/>
      <c r="T49" s="111"/>
      <c r="U49" s="138"/>
    </row>
    <row r="50" spans="1:21" ht="19.5" customHeight="1">
      <c r="A50" s="1"/>
      <c r="B50" s="204">
        <v>3</v>
      </c>
      <c r="C50" s="206" t="s">
        <v>158</v>
      </c>
      <c r="D50" s="33" t="s">
        <v>5</v>
      </c>
      <c r="E50" s="34">
        <v>1.6</v>
      </c>
      <c r="F50" s="45" t="s">
        <v>134</v>
      </c>
      <c r="G50" s="34"/>
      <c r="H50" s="35"/>
      <c r="I50" s="178">
        <f t="shared" si="0"/>
        <v>0</v>
      </c>
      <c r="J50" s="135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36"/>
    </row>
    <row r="51" spans="2:21" ht="19.5" customHeight="1" thickBot="1">
      <c r="B51" s="205"/>
      <c r="C51" s="207"/>
      <c r="D51" s="37" t="s">
        <v>6</v>
      </c>
      <c r="E51" s="38">
        <v>1.6</v>
      </c>
      <c r="F51" s="42">
        <v>0.032</v>
      </c>
      <c r="G51" s="38">
        <f>(H51/E51)*100</f>
        <v>2.222222222222222</v>
      </c>
      <c r="H51" s="43">
        <f>F51/0.9</f>
        <v>0.035555555555555556</v>
      </c>
      <c r="I51" s="179">
        <f t="shared" si="0"/>
        <v>0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</row>
    <row r="52" spans="1:21" ht="19.5" customHeight="1">
      <c r="A52" s="1"/>
      <c r="B52" s="204">
        <v>4</v>
      </c>
      <c r="C52" s="206" t="s">
        <v>159</v>
      </c>
      <c r="D52" s="33" t="s">
        <v>5</v>
      </c>
      <c r="E52" s="34">
        <v>1.6</v>
      </c>
      <c r="F52" s="45">
        <v>0.176</v>
      </c>
      <c r="G52" s="34">
        <f>(H52/E52)*100</f>
        <v>12.22222222222222</v>
      </c>
      <c r="H52" s="35">
        <f>F52/0.9</f>
        <v>0.19555555555555554</v>
      </c>
      <c r="I52" s="178">
        <f t="shared" si="0"/>
        <v>0.069</v>
      </c>
      <c r="J52" s="135"/>
      <c r="K52" s="110"/>
      <c r="L52" s="110"/>
      <c r="M52" s="110"/>
      <c r="N52" s="110"/>
      <c r="O52" s="110"/>
      <c r="P52" s="110"/>
      <c r="Q52" s="110">
        <v>0.032</v>
      </c>
      <c r="R52" s="110">
        <v>0.037</v>
      </c>
      <c r="S52" s="110"/>
      <c r="T52" s="110"/>
      <c r="U52" s="136"/>
    </row>
    <row r="53" spans="2:21" ht="19.5" customHeight="1" thickBot="1">
      <c r="B53" s="205"/>
      <c r="C53" s="207"/>
      <c r="D53" s="37" t="s">
        <v>6</v>
      </c>
      <c r="E53" s="38">
        <v>1.8</v>
      </c>
      <c r="F53" s="42" t="s">
        <v>134</v>
      </c>
      <c r="G53" s="38"/>
      <c r="H53" s="43"/>
      <c r="I53" s="179">
        <f t="shared" si="0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</row>
    <row r="54" spans="1:21" ht="19.5" customHeight="1">
      <c r="A54" s="1"/>
      <c r="B54" s="204">
        <v>5</v>
      </c>
      <c r="C54" s="206" t="s">
        <v>160</v>
      </c>
      <c r="D54" s="33" t="s">
        <v>5</v>
      </c>
      <c r="E54" s="34">
        <v>1.6</v>
      </c>
      <c r="F54" s="45" t="s">
        <v>134</v>
      </c>
      <c r="G54" s="34"/>
      <c r="H54" s="35"/>
      <c r="I54" s="178">
        <f t="shared" si="0"/>
        <v>0</v>
      </c>
      <c r="J54" s="135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36"/>
    </row>
    <row r="55" spans="2:21" ht="19.5" customHeight="1" thickBot="1">
      <c r="B55" s="205"/>
      <c r="C55" s="207"/>
      <c r="D55" s="37" t="s">
        <v>6</v>
      </c>
      <c r="E55" s="38">
        <v>1</v>
      </c>
      <c r="F55" s="42">
        <v>0.144</v>
      </c>
      <c r="G55" s="38">
        <f>(H55/E55)*100</f>
        <v>15.999999999999998</v>
      </c>
      <c r="H55" s="43">
        <f>F55/0.9</f>
        <v>0.15999999999999998</v>
      </c>
      <c r="I55" s="179">
        <f t="shared" si="0"/>
        <v>0</v>
      </c>
      <c r="J55" s="137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8"/>
    </row>
    <row r="56" spans="1:21" ht="19.5" customHeight="1">
      <c r="A56" s="1"/>
      <c r="B56" s="204">
        <v>6</v>
      </c>
      <c r="C56" s="206" t="s">
        <v>161</v>
      </c>
      <c r="D56" s="33" t="s">
        <v>5</v>
      </c>
      <c r="E56" s="34">
        <v>1</v>
      </c>
      <c r="F56" s="45">
        <v>0.01</v>
      </c>
      <c r="G56" s="34">
        <f>(H56/E56)*100</f>
        <v>1.1111111111111112</v>
      </c>
      <c r="H56" s="35">
        <f>F56/0.9</f>
        <v>0.011111111111111112</v>
      </c>
      <c r="I56" s="178">
        <f t="shared" si="0"/>
        <v>0.03</v>
      </c>
      <c r="J56" s="135"/>
      <c r="K56" s="110"/>
      <c r="L56" s="110"/>
      <c r="M56" s="110"/>
      <c r="N56" s="110">
        <v>0.03</v>
      </c>
      <c r="O56" s="110"/>
      <c r="P56" s="110"/>
      <c r="Q56" s="110"/>
      <c r="R56" s="110"/>
      <c r="S56" s="110"/>
      <c r="T56" s="110"/>
      <c r="U56" s="136"/>
    </row>
    <row r="57" spans="2:21" ht="19.5" customHeight="1" thickBot="1">
      <c r="B57" s="205"/>
      <c r="C57" s="207"/>
      <c r="D57" s="37" t="s">
        <v>6</v>
      </c>
      <c r="E57" s="38">
        <v>2.5</v>
      </c>
      <c r="F57" s="42" t="s">
        <v>134</v>
      </c>
      <c r="G57" s="38"/>
      <c r="H57" s="43"/>
      <c r="I57" s="179">
        <f t="shared" si="0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</row>
    <row r="58" spans="1:21" ht="19.5" customHeight="1">
      <c r="A58" s="1"/>
      <c r="B58" s="204">
        <v>7</v>
      </c>
      <c r="C58" s="206" t="s">
        <v>162</v>
      </c>
      <c r="D58" s="33" t="s">
        <v>5</v>
      </c>
      <c r="E58" s="34">
        <v>1.6</v>
      </c>
      <c r="F58" s="45" t="s">
        <v>134</v>
      </c>
      <c r="G58" s="34"/>
      <c r="H58" s="35"/>
      <c r="I58" s="178">
        <f t="shared" si="0"/>
        <v>0</v>
      </c>
      <c r="J58" s="135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36"/>
    </row>
    <row r="59" spans="2:21" ht="19.5" customHeight="1" thickBot="1">
      <c r="B59" s="205"/>
      <c r="C59" s="207"/>
      <c r="D59" s="37" t="s">
        <v>6</v>
      </c>
      <c r="E59" s="38">
        <v>1.6</v>
      </c>
      <c r="F59" s="42">
        <v>0.08</v>
      </c>
      <c r="G59" s="38">
        <f>(H59/E59)*100</f>
        <v>5.555555555555555</v>
      </c>
      <c r="H59" s="43">
        <f>F59/0.9</f>
        <v>0.08888888888888889</v>
      </c>
      <c r="I59" s="179">
        <f t="shared" si="0"/>
        <v>0.092</v>
      </c>
      <c r="J59" s="137"/>
      <c r="K59" s="111"/>
      <c r="L59" s="111"/>
      <c r="M59" s="111"/>
      <c r="N59" s="111"/>
      <c r="O59" s="111"/>
      <c r="P59" s="111"/>
      <c r="Q59" s="111">
        <v>0.092</v>
      </c>
      <c r="R59" s="111"/>
      <c r="S59" s="111"/>
      <c r="T59" s="111"/>
      <c r="U59" s="138"/>
    </row>
    <row r="60" spans="1:21" ht="19.5" customHeight="1">
      <c r="A60" s="1"/>
      <c r="B60" s="204">
        <v>8</v>
      </c>
      <c r="C60" s="206" t="s">
        <v>163</v>
      </c>
      <c r="D60" s="33" t="s">
        <v>5</v>
      </c>
      <c r="E60" s="34">
        <v>2.5</v>
      </c>
      <c r="F60" s="45" t="s">
        <v>134</v>
      </c>
      <c r="G60" s="34"/>
      <c r="H60" s="35"/>
      <c r="I60" s="178">
        <f t="shared" si="0"/>
        <v>0</v>
      </c>
      <c r="J60" s="135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36"/>
    </row>
    <row r="61" spans="2:21" ht="19.5" customHeight="1" thickBot="1">
      <c r="B61" s="205"/>
      <c r="C61" s="207"/>
      <c r="D61" s="37" t="s">
        <v>6</v>
      </c>
      <c r="E61" s="38">
        <v>2.5</v>
      </c>
      <c r="F61" s="42">
        <v>0.08</v>
      </c>
      <c r="G61" s="38">
        <f>(H61/E61)*100</f>
        <v>3.5555555555555554</v>
      </c>
      <c r="H61" s="43">
        <f>F61/0.9</f>
        <v>0.08888888888888889</v>
      </c>
      <c r="I61" s="179">
        <f t="shared" si="0"/>
        <v>0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</row>
    <row r="62" spans="1:21" ht="19.5" customHeight="1">
      <c r="A62" s="1"/>
      <c r="B62" s="204">
        <v>9</v>
      </c>
      <c r="C62" s="206" t="s">
        <v>164</v>
      </c>
      <c r="D62" s="33" t="s">
        <v>5</v>
      </c>
      <c r="E62" s="34">
        <v>1.6</v>
      </c>
      <c r="F62" s="45" t="s">
        <v>134</v>
      </c>
      <c r="G62" s="34"/>
      <c r="H62" s="35"/>
      <c r="I62" s="178">
        <f t="shared" si="0"/>
        <v>0</v>
      </c>
      <c r="J62" s="135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36"/>
    </row>
    <row r="63" spans="2:21" ht="19.5" customHeight="1" thickBot="1">
      <c r="B63" s="205"/>
      <c r="C63" s="207"/>
      <c r="D63" s="37" t="s">
        <v>6</v>
      </c>
      <c r="E63" s="38">
        <v>1.6</v>
      </c>
      <c r="F63" s="42">
        <v>0.016</v>
      </c>
      <c r="G63" s="38">
        <f>(H63/E63)*100</f>
        <v>1.111111111111111</v>
      </c>
      <c r="H63" s="43">
        <f>F63/0.9</f>
        <v>0.017777777777777778</v>
      </c>
      <c r="I63" s="179">
        <f t="shared" si="0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</row>
    <row r="64" spans="1:21" ht="19.5" customHeight="1">
      <c r="A64" s="1"/>
      <c r="B64" s="204">
        <v>10</v>
      </c>
      <c r="C64" s="206" t="s">
        <v>165</v>
      </c>
      <c r="D64" s="33" t="s">
        <v>5</v>
      </c>
      <c r="E64" s="34">
        <v>1.6</v>
      </c>
      <c r="F64" s="45">
        <v>0.032</v>
      </c>
      <c r="G64" s="34">
        <f>(H64/E64)*100</f>
        <v>2.222222222222222</v>
      </c>
      <c r="H64" s="35">
        <f>F64/0.9</f>
        <v>0.035555555555555556</v>
      </c>
      <c r="I64" s="178">
        <f t="shared" si="0"/>
        <v>0</v>
      </c>
      <c r="J64" s="135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36"/>
    </row>
    <row r="65" spans="2:21" ht="19.5" customHeight="1" thickBot="1">
      <c r="B65" s="205"/>
      <c r="C65" s="207"/>
      <c r="D65" s="37" t="s">
        <v>6</v>
      </c>
      <c r="E65" s="38">
        <v>2.5</v>
      </c>
      <c r="F65" s="42" t="s">
        <v>134</v>
      </c>
      <c r="G65" s="38"/>
      <c r="H65" s="43"/>
      <c r="I65" s="179">
        <f t="shared" si="0"/>
        <v>0</v>
      </c>
      <c r="J65" s="137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38"/>
    </row>
    <row r="66" spans="1:21" ht="19.5" customHeight="1">
      <c r="A66" s="1"/>
      <c r="B66" s="204">
        <v>11</v>
      </c>
      <c r="C66" s="206" t="s">
        <v>166</v>
      </c>
      <c r="D66" s="33" t="s">
        <v>5</v>
      </c>
      <c r="E66" s="34">
        <v>2.5</v>
      </c>
      <c r="F66" s="45">
        <v>0.016</v>
      </c>
      <c r="G66" s="34">
        <f>(H66/E66)*100</f>
        <v>0.7111111111111111</v>
      </c>
      <c r="H66" s="35">
        <f>F66/0.9</f>
        <v>0.017777777777777778</v>
      </c>
      <c r="I66" s="178">
        <f t="shared" si="0"/>
        <v>0.085</v>
      </c>
      <c r="J66" s="135"/>
      <c r="K66" s="110"/>
      <c r="L66" s="110"/>
      <c r="M66" s="110"/>
      <c r="N66" s="110"/>
      <c r="O66" s="110"/>
      <c r="P66" s="110"/>
      <c r="Q66" s="110"/>
      <c r="R66" s="110">
        <v>0.085</v>
      </c>
      <c r="S66" s="110"/>
      <c r="T66" s="110"/>
      <c r="U66" s="136"/>
    </row>
    <row r="67" spans="2:21" ht="19.5" customHeight="1" thickBot="1">
      <c r="B67" s="205"/>
      <c r="C67" s="207"/>
      <c r="D67" s="37" t="s">
        <v>6</v>
      </c>
      <c r="E67" s="38">
        <v>1.6</v>
      </c>
      <c r="F67" s="42" t="s">
        <v>134</v>
      </c>
      <c r="G67" s="38"/>
      <c r="H67" s="43"/>
      <c r="I67" s="179">
        <f t="shared" si="0"/>
        <v>0</v>
      </c>
      <c r="J67" s="137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38"/>
    </row>
    <row r="68" spans="1:21" ht="30" customHeight="1" thickBot="1">
      <c r="A68" s="1"/>
      <c r="B68" s="165">
        <v>12</v>
      </c>
      <c r="C68" s="68" t="s">
        <v>167</v>
      </c>
      <c r="D68" s="33" t="s">
        <v>5</v>
      </c>
      <c r="E68" s="34">
        <v>1</v>
      </c>
      <c r="F68" s="45">
        <v>0.128</v>
      </c>
      <c r="G68" s="34">
        <f>(H68/E68)*100</f>
        <v>14.222222222222221</v>
      </c>
      <c r="H68" s="35">
        <f>F68/0.9</f>
        <v>0.14222222222222222</v>
      </c>
      <c r="I68" s="180">
        <f t="shared" si="0"/>
        <v>0.026</v>
      </c>
      <c r="J68" s="137"/>
      <c r="K68" s="111"/>
      <c r="L68" s="111"/>
      <c r="M68" s="111">
        <v>0.026</v>
      </c>
      <c r="N68" s="111"/>
      <c r="O68" s="111"/>
      <c r="P68" s="111"/>
      <c r="Q68" s="111"/>
      <c r="R68" s="111"/>
      <c r="S68" s="111"/>
      <c r="T68" s="111"/>
      <c r="U68" s="138"/>
    </row>
    <row r="69" spans="1:21" ht="19.5" customHeight="1">
      <c r="A69" s="1"/>
      <c r="B69" s="218">
        <v>13</v>
      </c>
      <c r="C69" s="221" t="s">
        <v>168</v>
      </c>
      <c r="D69" s="33" t="s">
        <v>5</v>
      </c>
      <c r="E69" s="34">
        <v>10</v>
      </c>
      <c r="F69" s="45" t="s">
        <v>134</v>
      </c>
      <c r="G69" s="34"/>
      <c r="H69" s="35"/>
      <c r="I69" s="180">
        <f aca="true" t="shared" si="1" ref="I69:I83">SUM(J69:V69)</f>
        <v>0</v>
      </c>
      <c r="J69" s="143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44"/>
    </row>
    <row r="70" spans="2:21" ht="19.5" customHeight="1">
      <c r="B70" s="219"/>
      <c r="C70" s="222"/>
      <c r="D70" s="14" t="s">
        <v>6</v>
      </c>
      <c r="E70" s="15">
        <v>15</v>
      </c>
      <c r="F70" s="69" t="s">
        <v>134</v>
      </c>
      <c r="G70" s="15"/>
      <c r="H70" s="70"/>
      <c r="I70" s="181">
        <f t="shared" si="1"/>
        <v>0</v>
      </c>
      <c r="J70" s="14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46"/>
    </row>
    <row r="71" spans="2:21" ht="19.5" customHeight="1" thickBot="1">
      <c r="B71" s="220"/>
      <c r="C71" s="223"/>
      <c r="D71" s="37" t="s">
        <v>33</v>
      </c>
      <c r="E71" s="38">
        <v>1.6</v>
      </c>
      <c r="F71" s="42">
        <v>0.23</v>
      </c>
      <c r="G71" s="38">
        <f>(H71/E71)*100</f>
        <v>15.972222222222221</v>
      </c>
      <c r="H71" s="43">
        <f>F71/0.9</f>
        <v>0.25555555555555554</v>
      </c>
      <c r="I71" s="179">
        <f t="shared" si="1"/>
        <v>0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38"/>
    </row>
    <row r="72" spans="1:21" ht="19.5" customHeight="1">
      <c r="A72" s="1"/>
      <c r="B72" s="204">
        <v>14</v>
      </c>
      <c r="C72" s="206" t="s">
        <v>169</v>
      </c>
      <c r="D72" s="33" t="s">
        <v>5</v>
      </c>
      <c r="E72" s="34">
        <v>10</v>
      </c>
      <c r="F72" s="45" t="s">
        <v>134</v>
      </c>
      <c r="G72" s="34"/>
      <c r="H72" s="35"/>
      <c r="I72" s="178">
        <f t="shared" si="1"/>
        <v>0</v>
      </c>
      <c r="J72" s="135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36"/>
    </row>
    <row r="73" spans="2:21" ht="19.5" customHeight="1" thickBot="1">
      <c r="B73" s="205"/>
      <c r="C73" s="207"/>
      <c r="D73" s="37" t="s">
        <v>6</v>
      </c>
      <c r="E73" s="38">
        <v>1</v>
      </c>
      <c r="F73" s="42">
        <v>0.032</v>
      </c>
      <c r="G73" s="38">
        <f>(H73/E73)*100</f>
        <v>3.5555555555555554</v>
      </c>
      <c r="H73" s="43">
        <f>F73/0.9</f>
        <v>0.035555555555555556</v>
      </c>
      <c r="I73" s="179">
        <f t="shared" si="1"/>
        <v>0</v>
      </c>
      <c r="J73" s="137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38"/>
    </row>
    <row r="74" spans="1:21" ht="19.5" customHeight="1">
      <c r="A74" s="1"/>
      <c r="B74" s="204">
        <v>15</v>
      </c>
      <c r="C74" s="206" t="s">
        <v>170</v>
      </c>
      <c r="D74" s="33" t="s">
        <v>5</v>
      </c>
      <c r="E74" s="34">
        <v>1.6</v>
      </c>
      <c r="F74" s="45" t="s">
        <v>134</v>
      </c>
      <c r="G74" s="34"/>
      <c r="H74" s="35"/>
      <c r="I74" s="178">
        <f t="shared" si="1"/>
        <v>0</v>
      </c>
      <c r="J74" s="135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36"/>
    </row>
    <row r="75" spans="2:21" ht="19.5" customHeight="1" thickBot="1">
      <c r="B75" s="205"/>
      <c r="C75" s="207"/>
      <c r="D75" s="37" t="s">
        <v>6</v>
      </c>
      <c r="E75" s="38">
        <v>1</v>
      </c>
      <c r="F75" s="42">
        <v>0.048</v>
      </c>
      <c r="G75" s="38">
        <f>(H75/E75)*100</f>
        <v>5.333333333333333</v>
      </c>
      <c r="H75" s="43">
        <f>F75/0.9</f>
        <v>0.05333333333333333</v>
      </c>
      <c r="I75" s="179">
        <f t="shared" si="1"/>
        <v>0</v>
      </c>
      <c r="J75" s="137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38"/>
    </row>
    <row r="76" spans="1:21" ht="19.5" customHeight="1">
      <c r="A76" s="1"/>
      <c r="B76" s="204">
        <v>16</v>
      </c>
      <c r="C76" s="206" t="s">
        <v>171</v>
      </c>
      <c r="D76" s="33" t="s">
        <v>5</v>
      </c>
      <c r="E76" s="34">
        <v>1.6</v>
      </c>
      <c r="F76" s="45" t="s">
        <v>134</v>
      </c>
      <c r="G76" s="34"/>
      <c r="H76" s="35"/>
      <c r="I76" s="178">
        <f t="shared" si="1"/>
        <v>0</v>
      </c>
      <c r="J76" s="135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36"/>
    </row>
    <row r="77" spans="2:21" ht="19.5" customHeight="1" thickBot="1">
      <c r="B77" s="205"/>
      <c r="C77" s="207"/>
      <c r="D77" s="37" t="s">
        <v>6</v>
      </c>
      <c r="E77" s="38">
        <v>2.5</v>
      </c>
      <c r="F77" s="42">
        <v>0.032</v>
      </c>
      <c r="G77" s="38">
        <f>(H77/E77)*100</f>
        <v>1.4222222222222223</v>
      </c>
      <c r="H77" s="43">
        <f>F77/0.9</f>
        <v>0.035555555555555556</v>
      </c>
      <c r="I77" s="179">
        <f t="shared" si="1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</row>
    <row r="78" spans="1:21" ht="19.5" customHeight="1">
      <c r="A78" s="1"/>
      <c r="B78" s="204">
        <v>17</v>
      </c>
      <c r="C78" s="206" t="s">
        <v>172</v>
      </c>
      <c r="D78" s="33" t="s">
        <v>5</v>
      </c>
      <c r="E78" s="34">
        <v>2.5</v>
      </c>
      <c r="F78" s="45" t="s">
        <v>134</v>
      </c>
      <c r="G78" s="34"/>
      <c r="H78" s="35"/>
      <c r="I78" s="178">
        <f t="shared" si="1"/>
        <v>0</v>
      </c>
      <c r="J78" s="135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36"/>
    </row>
    <row r="79" spans="2:21" ht="19.5" customHeight="1" thickBot="1">
      <c r="B79" s="205"/>
      <c r="C79" s="207"/>
      <c r="D79" s="37" t="s">
        <v>6</v>
      </c>
      <c r="E79" s="38">
        <v>1</v>
      </c>
      <c r="F79" s="42">
        <v>0.064</v>
      </c>
      <c r="G79" s="38">
        <f>(H79/E79)*100</f>
        <v>7.111111111111111</v>
      </c>
      <c r="H79" s="43">
        <f>F79/0.9</f>
        <v>0.07111111111111111</v>
      </c>
      <c r="I79" s="179">
        <f t="shared" si="1"/>
        <v>0.01</v>
      </c>
      <c r="J79" s="137"/>
      <c r="K79" s="111"/>
      <c r="L79" s="111"/>
      <c r="M79" s="111"/>
      <c r="N79" s="111"/>
      <c r="O79" s="111"/>
      <c r="P79" s="111"/>
      <c r="Q79" s="111"/>
      <c r="R79" s="111">
        <v>0.01</v>
      </c>
      <c r="S79" s="111"/>
      <c r="T79" s="111"/>
      <c r="U79" s="138"/>
    </row>
    <row r="80" spans="1:21" ht="19.5" customHeight="1">
      <c r="A80" s="1"/>
      <c r="B80" s="204">
        <v>18</v>
      </c>
      <c r="C80" s="206" t="s">
        <v>173</v>
      </c>
      <c r="D80" s="33" t="s">
        <v>5</v>
      </c>
      <c r="E80" s="34">
        <v>2.5</v>
      </c>
      <c r="F80" s="45" t="s">
        <v>134</v>
      </c>
      <c r="G80" s="34"/>
      <c r="H80" s="35"/>
      <c r="I80" s="178">
        <f t="shared" si="1"/>
        <v>0</v>
      </c>
      <c r="J80" s="135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36"/>
    </row>
    <row r="81" spans="2:21" ht="19.5" customHeight="1" thickBot="1">
      <c r="B81" s="205"/>
      <c r="C81" s="207"/>
      <c r="D81" s="37" t="s">
        <v>6</v>
      </c>
      <c r="E81" s="38">
        <v>1</v>
      </c>
      <c r="F81" s="42">
        <v>0.55</v>
      </c>
      <c r="G81" s="38">
        <f>(H81/E81)*100</f>
        <v>61.111111111111114</v>
      </c>
      <c r="H81" s="43">
        <f>F81/0.9</f>
        <v>0.6111111111111112</v>
      </c>
      <c r="I81" s="179">
        <f t="shared" si="1"/>
        <v>0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</row>
    <row r="82" spans="1:21" ht="19.5" customHeight="1">
      <c r="A82" s="1"/>
      <c r="B82" s="204">
        <v>19</v>
      </c>
      <c r="C82" s="206" t="s">
        <v>174</v>
      </c>
      <c r="D82" s="33" t="s">
        <v>5</v>
      </c>
      <c r="E82" s="34">
        <v>1.6</v>
      </c>
      <c r="F82" s="45">
        <v>0.032</v>
      </c>
      <c r="G82" s="34">
        <f>(H82/E82)*100</f>
        <v>2.222222222222222</v>
      </c>
      <c r="H82" s="35">
        <f>F82/0.9</f>
        <v>0.035555555555555556</v>
      </c>
      <c r="I82" s="178">
        <f t="shared" si="1"/>
        <v>0.01</v>
      </c>
      <c r="J82" s="135"/>
      <c r="K82" s="110"/>
      <c r="L82" s="110"/>
      <c r="M82" s="110"/>
      <c r="N82" s="110">
        <v>0.01</v>
      </c>
      <c r="O82" s="110"/>
      <c r="P82" s="110"/>
      <c r="Q82" s="110"/>
      <c r="R82" s="110"/>
      <c r="S82" s="110"/>
      <c r="T82" s="110"/>
      <c r="U82" s="136"/>
    </row>
    <row r="83" spans="2:21" ht="19.5" customHeight="1" thickBot="1">
      <c r="B83" s="205"/>
      <c r="C83" s="207"/>
      <c r="D83" s="37" t="s">
        <v>6</v>
      </c>
      <c r="E83" s="38">
        <v>2.5</v>
      </c>
      <c r="F83" s="42" t="s">
        <v>134</v>
      </c>
      <c r="G83" s="38"/>
      <c r="H83" s="43"/>
      <c r="I83" s="179">
        <f t="shared" si="1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</row>
    <row r="84" spans="1:21" ht="27.75" customHeight="1" thickBot="1">
      <c r="A84" s="1"/>
      <c r="B84" s="212" t="s">
        <v>311</v>
      </c>
      <c r="C84" s="231"/>
      <c r="D84" s="231"/>
      <c r="E84" s="231"/>
      <c r="F84" s="231"/>
      <c r="G84" s="231"/>
      <c r="H84" s="231"/>
      <c r="I84" s="232"/>
      <c r="J84" s="133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134"/>
    </row>
    <row r="85" spans="1:21" ht="19.5" customHeight="1">
      <c r="A85" s="1"/>
      <c r="B85" s="204">
        <v>1</v>
      </c>
      <c r="C85" s="206" t="s">
        <v>176</v>
      </c>
      <c r="D85" s="33" t="s">
        <v>5</v>
      </c>
      <c r="E85" s="34">
        <v>6.3</v>
      </c>
      <c r="F85" s="203" t="s">
        <v>119</v>
      </c>
      <c r="G85" s="230"/>
      <c r="H85" s="35"/>
      <c r="I85" s="178">
        <f aca="true" t="shared" si="2" ref="I85:I120">SUM(J85:V85)</f>
        <v>0.025</v>
      </c>
      <c r="J85" s="135"/>
      <c r="K85" s="110"/>
      <c r="L85" s="110"/>
      <c r="M85" s="110"/>
      <c r="N85" s="110"/>
      <c r="O85" s="110"/>
      <c r="P85" s="110"/>
      <c r="Q85" s="110"/>
      <c r="R85" s="110">
        <v>0.025</v>
      </c>
      <c r="S85" s="110"/>
      <c r="T85" s="110"/>
      <c r="U85" s="136"/>
    </row>
    <row r="86" spans="2:21" ht="19.5" customHeight="1" thickBot="1">
      <c r="B86" s="205"/>
      <c r="C86" s="207"/>
      <c r="D86" s="37"/>
      <c r="E86" s="38"/>
      <c r="F86" s="42"/>
      <c r="G86" s="38"/>
      <c r="H86" s="43"/>
      <c r="I86" s="179">
        <f t="shared" si="2"/>
        <v>0</v>
      </c>
      <c r="J86" s="137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38"/>
    </row>
    <row r="87" spans="1:21" ht="19.5" customHeight="1">
      <c r="A87" s="1"/>
      <c r="B87" s="204">
        <v>2</v>
      </c>
      <c r="C87" s="206" t="s">
        <v>177</v>
      </c>
      <c r="D87" s="33" t="s">
        <v>5</v>
      </c>
      <c r="E87" s="34">
        <v>10</v>
      </c>
      <c r="F87" s="203" t="s">
        <v>119</v>
      </c>
      <c r="G87" s="230"/>
      <c r="H87" s="35"/>
      <c r="I87" s="178">
        <f t="shared" si="2"/>
        <v>0</v>
      </c>
      <c r="J87" s="135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36"/>
    </row>
    <row r="88" spans="2:21" ht="19.5" customHeight="1" thickBot="1">
      <c r="B88" s="205"/>
      <c r="C88" s="207"/>
      <c r="D88" s="37"/>
      <c r="E88" s="38"/>
      <c r="F88" s="42"/>
      <c r="G88" s="38"/>
      <c r="H88" s="43"/>
      <c r="I88" s="179">
        <f t="shared" si="2"/>
        <v>0</v>
      </c>
      <c r="J88" s="137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38"/>
    </row>
    <row r="89" spans="1:21" ht="19.5" customHeight="1">
      <c r="A89" s="1"/>
      <c r="B89" s="204">
        <v>3</v>
      </c>
      <c r="C89" s="206" t="s">
        <v>178</v>
      </c>
      <c r="D89" s="33" t="s">
        <v>5</v>
      </c>
      <c r="E89" s="34">
        <v>2.5</v>
      </c>
      <c r="F89" s="45" t="s">
        <v>134</v>
      </c>
      <c r="G89" s="34"/>
      <c r="H89" s="35"/>
      <c r="I89" s="178">
        <f t="shared" si="2"/>
        <v>0</v>
      </c>
      <c r="J89" s="135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36"/>
    </row>
    <row r="90" spans="2:21" ht="19.5" customHeight="1" thickBot="1">
      <c r="B90" s="205"/>
      <c r="C90" s="207"/>
      <c r="D90" s="37" t="s">
        <v>6</v>
      </c>
      <c r="E90" s="38">
        <v>1</v>
      </c>
      <c r="F90" s="42">
        <v>0.048</v>
      </c>
      <c r="G90" s="38">
        <f>(H90/E90)*100</f>
        <v>5.333333333333333</v>
      </c>
      <c r="H90" s="43">
        <f>F90/0.9</f>
        <v>0.05333333333333333</v>
      </c>
      <c r="I90" s="179">
        <f t="shared" si="2"/>
        <v>0</v>
      </c>
      <c r="J90" s="137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38"/>
    </row>
    <row r="91" spans="1:21" ht="19.5" customHeight="1">
      <c r="A91" s="1"/>
      <c r="B91" s="204">
        <v>4</v>
      </c>
      <c r="C91" s="206" t="s">
        <v>179</v>
      </c>
      <c r="D91" s="33" t="s">
        <v>5</v>
      </c>
      <c r="E91" s="34">
        <v>1.6</v>
      </c>
      <c r="F91" s="45" t="s">
        <v>134</v>
      </c>
      <c r="G91" s="34"/>
      <c r="H91" s="35"/>
      <c r="I91" s="178">
        <f t="shared" si="2"/>
        <v>0</v>
      </c>
      <c r="J91" s="135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36"/>
    </row>
    <row r="92" spans="2:21" ht="19.5" customHeight="1" thickBot="1">
      <c r="B92" s="205"/>
      <c r="C92" s="207"/>
      <c r="D92" s="37" t="s">
        <v>6</v>
      </c>
      <c r="E92" s="38">
        <v>1</v>
      </c>
      <c r="F92" s="42">
        <v>0.016</v>
      </c>
      <c r="G92" s="38">
        <f>(H92/E92)*100</f>
        <v>1.7777777777777777</v>
      </c>
      <c r="H92" s="43">
        <f>F92/0.9</f>
        <v>0.017777777777777778</v>
      </c>
      <c r="I92" s="179">
        <f t="shared" si="2"/>
        <v>0</v>
      </c>
      <c r="J92" s="137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38"/>
    </row>
    <row r="93" spans="1:21" ht="19.5" customHeight="1">
      <c r="A93" s="1"/>
      <c r="B93" s="204">
        <v>5</v>
      </c>
      <c r="C93" s="206" t="s">
        <v>180</v>
      </c>
      <c r="D93" s="33" t="s">
        <v>5</v>
      </c>
      <c r="E93" s="34">
        <v>1.6</v>
      </c>
      <c r="F93" s="45">
        <v>0.128</v>
      </c>
      <c r="G93" s="34">
        <f>(H93/E93)*100</f>
        <v>8.888888888888888</v>
      </c>
      <c r="H93" s="35">
        <f>F93/0.9</f>
        <v>0.14222222222222222</v>
      </c>
      <c r="I93" s="178">
        <f t="shared" si="2"/>
        <v>0.205</v>
      </c>
      <c r="J93" s="135"/>
      <c r="K93" s="110"/>
      <c r="L93" s="110"/>
      <c r="M93" s="110"/>
      <c r="N93" s="110"/>
      <c r="O93" s="110"/>
      <c r="P93" s="110"/>
      <c r="Q93" s="110">
        <v>0.205</v>
      </c>
      <c r="R93" s="110"/>
      <c r="S93" s="110"/>
      <c r="T93" s="110"/>
      <c r="U93" s="136"/>
    </row>
    <row r="94" spans="2:21" ht="19.5" customHeight="1" thickBot="1">
      <c r="B94" s="205"/>
      <c r="C94" s="207"/>
      <c r="D94" s="37" t="s">
        <v>6</v>
      </c>
      <c r="E94" s="38">
        <v>1</v>
      </c>
      <c r="F94" s="42" t="s">
        <v>134</v>
      </c>
      <c r="G94" s="38"/>
      <c r="H94" s="43"/>
      <c r="I94" s="179">
        <f t="shared" si="2"/>
        <v>0</v>
      </c>
      <c r="J94" s="137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38"/>
    </row>
    <row r="95" spans="1:21" ht="19.5" customHeight="1">
      <c r="A95" s="1"/>
      <c r="B95" s="204">
        <v>6</v>
      </c>
      <c r="C95" s="206" t="s">
        <v>181</v>
      </c>
      <c r="D95" s="33" t="s">
        <v>5</v>
      </c>
      <c r="E95" s="34">
        <v>1.6</v>
      </c>
      <c r="F95" s="45">
        <v>0.128</v>
      </c>
      <c r="G95" s="34">
        <f>(H95/E95)*100</f>
        <v>8.888888888888888</v>
      </c>
      <c r="H95" s="35">
        <f>F95/0.9</f>
        <v>0.14222222222222222</v>
      </c>
      <c r="I95" s="178">
        <f t="shared" si="2"/>
        <v>0.22799999999999998</v>
      </c>
      <c r="J95" s="135"/>
      <c r="K95" s="110"/>
      <c r="L95" s="110"/>
      <c r="M95" s="110"/>
      <c r="N95" s="110"/>
      <c r="O95" s="110"/>
      <c r="P95" s="110"/>
      <c r="Q95" s="110">
        <v>0.205</v>
      </c>
      <c r="R95" s="110">
        <v>0.023</v>
      </c>
      <c r="S95" s="110"/>
      <c r="T95" s="110"/>
      <c r="U95" s="136"/>
    </row>
    <row r="96" spans="2:21" ht="19.5" customHeight="1" thickBot="1">
      <c r="B96" s="205"/>
      <c r="C96" s="207"/>
      <c r="D96" s="37" t="s">
        <v>6</v>
      </c>
      <c r="E96" s="38">
        <v>2.5</v>
      </c>
      <c r="F96" s="42" t="s">
        <v>134</v>
      </c>
      <c r="G96" s="38"/>
      <c r="H96" s="43"/>
      <c r="I96" s="179">
        <f t="shared" si="2"/>
        <v>0</v>
      </c>
      <c r="J96" s="137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38"/>
    </row>
    <row r="97" spans="1:21" ht="19.5" customHeight="1">
      <c r="A97" s="1"/>
      <c r="B97" s="204">
        <v>7</v>
      </c>
      <c r="C97" s="206" t="s">
        <v>182</v>
      </c>
      <c r="D97" s="33" t="s">
        <v>5</v>
      </c>
      <c r="E97" s="34">
        <v>1.6</v>
      </c>
      <c r="F97" s="45">
        <v>0.048</v>
      </c>
      <c r="G97" s="34">
        <f>(H97/E97)*100</f>
        <v>3.3333333333333326</v>
      </c>
      <c r="H97" s="35">
        <f>F97/0.9</f>
        <v>0.05333333333333333</v>
      </c>
      <c r="I97" s="178">
        <f t="shared" si="2"/>
        <v>0</v>
      </c>
      <c r="J97" s="135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36"/>
    </row>
    <row r="98" spans="2:21" ht="19.5" customHeight="1" thickBot="1">
      <c r="B98" s="205"/>
      <c r="C98" s="207"/>
      <c r="D98" s="37" t="s">
        <v>6</v>
      </c>
      <c r="E98" s="38">
        <v>1</v>
      </c>
      <c r="F98" s="42" t="s">
        <v>134</v>
      </c>
      <c r="G98" s="38"/>
      <c r="H98" s="43"/>
      <c r="I98" s="179">
        <f t="shared" si="2"/>
        <v>0</v>
      </c>
      <c r="J98" s="137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38"/>
    </row>
    <row r="99" spans="1:21" ht="19.5" customHeight="1">
      <c r="A99" s="1"/>
      <c r="B99" s="204">
        <v>8</v>
      </c>
      <c r="C99" s="206" t="s">
        <v>183</v>
      </c>
      <c r="D99" s="33" t="s">
        <v>5</v>
      </c>
      <c r="E99" s="34">
        <v>1.6</v>
      </c>
      <c r="F99" s="45" t="s">
        <v>134</v>
      </c>
      <c r="G99" s="34"/>
      <c r="H99" s="35"/>
      <c r="I99" s="178">
        <f t="shared" si="2"/>
        <v>0</v>
      </c>
      <c r="J99" s="135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36"/>
    </row>
    <row r="100" spans="2:21" ht="19.5" customHeight="1" thickBot="1">
      <c r="B100" s="205"/>
      <c r="C100" s="207"/>
      <c r="D100" s="37" t="s">
        <v>6</v>
      </c>
      <c r="E100" s="38">
        <v>1</v>
      </c>
      <c r="F100" s="42">
        <v>0.176</v>
      </c>
      <c r="G100" s="38">
        <f>(H100/E100)*100</f>
        <v>19.555555555555554</v>
      </c>
      <c r="H100" s="43">
        <f>F100/0.9</f>
        <v>0.19555555555555554</v>
      </c>
      <c r="I100" s="179">
        <f t="shared" si="2"/>
        <v>0.205</v>
      </c>
      <c r="J100" s="137"/>
      <c r="K100" s="111"/>
      <c r="L100" s="111"/>
      <c r="M100" s="111"/>
      <c r="N100" s="111"/>
      <c r="O100" s="111"/>
      <c r="P100" s="111"/>
      <c r="Q100" s="111">
        <v>0.205</v>
      </c>
      <c r="R100" s="111"/>
      <c r="S100" s="111"/>
      <c r="T100" s="111"/>
      <c r="U100" s="138"/>
    </row>
    <row r="101" spans="1:21" ht="19.5" customHeight="1">
      <c r="A101" s="1"/>
      <c r="B101" s="204">
        <v>9</v>
      </c>
      <c r="C101" s="206" t="s">
        <v>184</v>
      </c>
      <c r="D101" s="33" t="s">
        <v>5</v>
      </c>
      <c r="E101" s="34">
        <v>1</v>
      </c>
      <c r="F101" s="45">
        <v>0.08</v>
      </c>
      <c r="G101" s="34">
        <f>(H101/E101)*100</f>
        <v>8.88888888888889</v>
      </c>
      <c r="H101" s="35">
        <f>F101/0.9</f>
        <v>0.08888888888888889</v>
      </c>
      <c r="I101" s="178">
        <f t="shared" si="2"/>
        <v>0.049</v>
      </c>
      <c r="J101" s="135"/>
      <c r="K101" s="110"/>
      <c r="L101" s="110"/>
      <c r="M101" s="110"/>
      <c r="N101" s="110">
        <v>0.01</v>
      </c>
      <c r="O101" s="110"/>
      <c r="P101" s="110"/>
      <c r="Q101" s="110"/>
      <c r="R101" s="110">
        <v>0.039</v>
      </c>
      <c r="S101" s="110"/>
      <c r="T101" s="110"/>
      <c r="U101" s="136"/>
    </row>
    <row r="102" spans="2:21" ht="19.5" customHeight="1" thickBot="1">
      <c r="B102" s="205"/>
      <c r="C102" s="207"/>
      <c r="D102" s="37" t="s">
        <v>6</v>
      </c>
      <c r="E102" s="38">
        <v>1.6</v>
      </c>
      <c r="F102" s="42" t="s">
        <v>134</v>
      </c>
      <c r="G102" s="38"/>
      <c r="H102" s="43"/>
      <c r="I102" s="179">
        <f t="shared" si="2"/>
        <v>0</v>
      </c>
      <c r="J102" s="137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38"/>
    </row>
    <row r="103" spans="1:21" ht="19.5" customHeight="1">
      <c r="A103" s="1"/>
      <c r="B103" s="204">
        <v>10</v>
      </c>
      <c r="C103" s="206" t="s">
        <v>185</v>
      </c>
      <c r="D103" s="33" t="s">
        <v>5</v>
      </c>
      <c r="E103" s="34">
        <v>1.6</v>
      </c>
      <c r="F103" s="45" t="s">
        <v>134</v>
      </c>
      <c r="G103" s="34"/>
      <c r="H103" s="35"/>
      <c r="I103" s="178">
        <f t="shared" si="2"/>
        <v>0</v>
      </c>
      <c r="J103" s="135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36"/>
    </row>
    <row r="104" spans="2:21" ht="19.5" customHeight="1" thickBot="1">
      <c r="B104" s="205"/>
      <c r="C104" s="207"/>
      <c r="D104" s="37" t="s">
        <v>6</v>
      </c>
      <c r="E104" s="38">
        <v>2.5</v>
      </c>
      <c r="F104" s="42">
        <v>0.16</v>
      </c>
      <c r="G104" s="38">
        <f>(H104/E104)*100</f>
        <v>7.111111111111111</v>
      </c>
      <c r="H104" s="43">
        <f>F104/0.9</f>
        <v>0.17777777777777778</v>
      </c>
      <c r="I104" s="179">
        <f t="shared" si="2"/>
        <v>0.022</v>
      </c>
      <c r="J104" s="137"/>
      <c r="K104" s="111"/>
      <c r="L104" s="111"/>
      <c r="M104" s="111"/>
      <c r="N104" s="111"/>
      <c r="O104" s="111"/>
      <c r="P104" s="111"/>
      <c r="Q104" s="111"/>
      <c r="R104" s="111">
        <v>0.022</v>
      </c>
      <c r="S104" s="111"/>
      <c r="T104" s="111"/>
      <c r="U104" s="138"/>
    </row>
    <row r="105" spans="1:21" ht="19.5" customHeight="1">
      <c r="A105" s="1"/>
      <c r="B105" s="204">
        <v>11</v>
      </c>
      <c r="C105" s="206" t="s">
        <v>186</v>
      </c>
      <c r="D105" s="33" t="s">
        <v>5</v>
      </c>
      <c r="E105" s="34">
        <v>1</v>
      </c>
      <c r="F105" s="45">
        <v>0.128</v>
      </c>
      <c r="G105" s="34">
        <f>(H105/E105)*100</f>
        <v>14.222222222222221</v>
      </c>
      <c r="H105" s="35">
        <f>F105/0.9</f>
        <v>0.14222222222222222</v>
      </c>
      <c r="I105" s="178">
        <f t="shared" si="2"/>
        <v>0.02</v>
      </c>
      <c r="J105" s="135"/>
      <c r="K105" s="110"/>
      <c r="L105" s="110"/>
      <c r="M105" s="110"/>
      <c r="N105" s="110"/>
      <c r="O105" s="110"/>
      <c r="P105" s="110"/>
      <c r="Q105" s="110"/>
      <c r="R105" s="110">
        <v>0.02</v>
      </c>
      <c r="S105" s="110"/>
      <c r="T105" s="110"/>
      <c r="U105" s="136"/>
    </row>
    <row r="106" spans="2:21" ht="19.5" customHeight="1" thickBot="1">
      <c r="B106" s="205"/>
      <c r="C106" s="207"/>
      <c r="D106" s="37" t="s">
        <v>6</v>
      </c>
      <c r="E106" s="38">
        <v>1.6</v>
      </c>
      <c r="F106" s="42" t="s">
        <v>134</v>
      </c>
      <c r="G106" s="38"/>
      <c r="H106" s="43"/>
      <c r="I106" s="179">
        <f t="shared" si="2"/>
        <v>0</v>
      </c>
      <c r="J106" s="137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38"/>
    </row>
    <row r="107" spans="1:21" ht="30" customHeight="1" thickBot="1">
      <c r="A107" s="1"/>
      <c r="B107" s="165">
        <v>12</v>
      </c>
      <c r="C107" s="68" t="s">
        <v>187</v>
      </c>
      <c r="D107" s="33" t="s">
        <v>5</v>
      </c>
      <c r="E107" s="34">
        <v>2.5</v>
      </c>
      <c r="F107" s="45">
        <v>1.28</v>
      </c>
      <c r="G107" s="34">
        <f>(H107/E107)*100</f>
        <v>56.888888888888886</v>
      </c>
      <c r="H107" s="35">
        <f>F107/0.9</f>
        <v>1.4222222222222223</v>
      </c>
      <c r="I107" s="180">
        <f t="shared" si="2"/>
        <v>0.16</v>
      </c>
      <c r="J107" s="137"/>
      <c r="K107" s="111"/>
      <c r="L107" s="111"/>
      <c r="M107" s="111"/>
      <c r="N107" s="111">
        <v>0.027</v>
      </c>
      <c r="O107" s="111">
        <v>0.015</v>
      </c>
      <c r="P107" s="111"/>
      <c r="Q107" s="111">
        <v>0.09</v>
      </c>
      <c r="R107" s="111">
        <v>0.028</v>
      </c>
      <c r="S107" s="111"/>
      <c r="T107" s="111"/>
      <c r="U107" s="138"/>
    </row>
    <row r="108" spans="1:21" ht="19.5" customHeight="1">
      <c r="A108" s="1"/>
      <c r="B108" s="204">
        <v>13</v>
      </c>
      <c r="C108" s="206" t="s">
        <v>188</v>
      </c>
      <c r="D108" s="33" t="s">
        <v>5</v>
      </c>
      <c r="E108" s="34">
        <v>2.5</v>
      </c>
      <c r="F108" s="45" t="s">
        <v>134</v>
      </c>
      <c r="G108" s="34"/>
      <c r="H108" s="35"/>
      <c r="I108" s="178">
        <f t="shared" si="2"/>
        <v>0</v>
      </c>
      <c r="J108" s="135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36"/>
    </row>
    <row r="109" spans="2:21" ht="19.5" customHeight="1" thickBot="1">
      <c r="B109" s="205"/>
      <c r="C109" s="207"/>
      <c r="D109" s="37" t="s">
        <v>6</v>
      </c>
      <c r="E109" s="38">
        <v>1</v>
      </c>
      <c r="F109" s="42">
        <v>0.048</v>
      </c>
      <c r="G109" s="38">
        <f>(H109/E109)*100</f>
        <v>5.333333333333333</v>
      </c>
      <c r="H109" s="43">
        <f>F109/0.9</f>
        <v>0.05333333333333333</v>
      </c>
      <c r="I109" s="179">
        <f t="shared" si="2"/>
        <v>0</v>
      </c>
      <c r="J109" s="137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38"/>
    </row>
    <row r="110" spans="1:21" ht="30" customHeight="1" thickBot="1">
      <c r="A110" s="1"/>
      <c r="B110" s="165">
        <v>14</v>
      </c>
      <c r="C110" s="68" t="s">
        <v>189</v>
      </c>
      <c r="D110" s="33" t="s">
        <v>5</v>
      </c>
      <c r="E110" s="34">
        <v>1.6</v>
      </c>
      <c r="F110" s="45">
        <v>0.016</v>
      </c>
      <c r="G110" s="34">
        <f>(H110/E110)*100</f>
        <v>1.111111111111111</v>
      </c>
      <c r="H110" s="35">
        <f>F110/0.9</f>
        <v>0.017777777777777778</v>
      </c>
      <c r="I110" s="180">
        <f t="shared" si="2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</row>
    <row r="111" spans="1:21" ht="19.5" customHeight="1">
      <c r="A111" s="1"/>
      <c r="B111" s="204">
        <v>15</v>
      </c>
      <c r="C111" s="206" t="s">
        <v>44</v>
      </c>
      <c r="D111" s="33" t="s">
        <v>5</v>
      </c>
      <c r="E111" s="34">
        <v>1.6</v>
      </c>
      <c r="F111" s="45" t="s">
        <v>134</v>
      </c>
      <c r="G111" s="34"/>
      <c r="H111" s="35"/>
      <c r="I111" s="178">
        <f t="shared" si="2"/>
        <v>0</v>
      </c>
      <c r="J111" s="135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36"/>
    </row>
    <row r="112" spans="2:21" ht="19.5" customHeight="1" thickBot="1">
      <c r="B112" s="205"/>
      <c r="C112" s="207"/>
      <c r="D112" s="37" t="s">
        <v>6</v>
      </c>
      <c r="E112" s="38">
        <v>1.6</v>
      </c>
      <c r="F112" s="42">
        <v>0.24</v>
      </c>
      <c r="G112" s="38">
        <f>(H112/E112)*100</f>
        <v>16.666666666666664</v>
      </c>
      <c r="H112" s="43">
        <f>F112/0.9</f>
        <v>0.26666666666666666</v>
      </c>
      <c r="I112" s="179">
        <f t="shared" si="2"/>
        <v>0.007</v>
      </c>
      <c r="J112" s="137"/>
      <c r="K112" s="111"/>
      <c r="L112" s="111"/>
      <c r="M112" s="111"/>
      <c r="N112" s="111"/>
      <c r="O112" s="111"/>
      <c r="P112" s="111"/>
      <c r="Q112" s="111"/>
      <c r="R112" s="111">
        <v>0.007</v>
      </c>
      <c r="S112" s="111"/>
      <c r="T112" s="111"/>
      <c r="U112" s="138"/>
    </row>
    <row r="113" spans="1:21" ht="19.5" customHeight="1">
      <c r="A113" s="1"/>
      <c r="B113" s="204">
        <v>16</v>
      </c>
      <c r="C113" s="206" t="s">
        <v>190</v>
      </c>
      <c r="D113" s="33" t="s">
        <v>5</v>
      </c>
      <c r="E113" s="34">
        <v>1</v>
      </c>
      <c r="F113" s="45">
        <v>0.048</v>
      </c>
      <c r="G113" s="34">
        <f>(H113/E113)*100</f>
        <v>5.333333333333333</v>
      </c>
      <c r="H113" s="35">
        <f>F113/0.9</f>
        <v>0.05333333333333333</v>
      </c>
      <c r="I113" s="178">
        <f t="shared" si="2"/>
        <v>0</v>
      </c>
      <c r="J113" s="135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36"/>
    </row>
    <row r="114" spans="2:21" ht="19.5" customHeight="1" thickBot="1">
      <c r="B114" s="205"/>
      <c r="C114" s="207"/>
      <c r="D114" s="37" t="s">
        <v>6</v>
      </c>
      <c r="E114" s="38">
        <v>1.6</v>
      </c>
      <c r="F114" s="42" t="s">
        <v>134</v>
      </c>
      <c r="G114" s="38"/>
      <c r="H114" s="43"/>
      <c r="I114" s="179">
        <f t="shared" si="2"/>
        <v>0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38"/>
    </row>
    <row r="115" spans="1:21" ht="19.5" customHeight="1">
      <c r="A115" s="1"/>
      <c r="B115" s="204">
        <v>17</v>
      </c>
      <c r="C115" s="206" t="s">
        <v>191</v>
      </c>
      <c r="D115" s="33" t="s">
        <v>5</v>
      </c>
      <c r="E115" s="34">
        <v>1.6</v>
      </c>
      <c r="F115" s="45">
        <v>0.48</v>
      </c>
      <c r="G115" s="34">
        <f>(H115/E115)*100</f>
        <v>33.33333333333333</v>
      </c>
      <c r="H115" s="35">
        <f>F115/0.9</f>
        <v>0.5333333333333333</v>
      </c>
      <c r="I115" s="178">
        <f t="shared" si="2"/>
        <v>0</v>
      </c>
      <c r="J115" s="135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36"/>
    </row>
    <row r="116" spans="2:21" ht="19.5" customHeight="1" thickBot="1">
      <c r="B116" s="205"/>
      <c r="C116" s="207"/>
      <c r="D116" s="37" t="s">
        <v>6</v>
      </c>
      <c r="E116" s="38">
        <v>2.5</v>
      </c>
      <c r="F116" s="42" t="s">
        <v>134</v>
      </c>
      <c r="G116" s="38"/>
      <c r="H116" s="43"/>
      <c r="I116" s="179">
        <f t="shared" si="2"/>
        <v>0</v>
      </c>
      <c r="J116" s="137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38"/>
    </row>
    <row r="117" spans="1:21" ht="19.5" customHeight="1">
      <c r="A117" s="1"/>
      <c r="B117" s="204">
        <v>18</v>
      </c>
      <c r="C117" s="206" t="s">
        <v>192</v>
      </c>
      <c r="D117" s="33" t="s">
        <v>5</v>
      </c>
      <c r="E117" s="34">
        <v>1</v>
      </c>
      <c r="F117" s="45">
        <v>0.48</v>
      </c>
      <c r="G117" s="34">
        <f>(H117/E117)*100</f>
        <v>53.333333333333336</v>
      </c>
      <c r="H117" s="35">
        <f>F117/0.9</f>
        <v>0.5333333333333333</v>
      </c>
      <c r="I117" s="178">
        <f t="shared" si="2"/>
        <v>0.095</v>
      </c>
      <c r="J117" s="135"/>
      <c r="K117" s="110"/>
      <c r="L117" s="110"/>
      <c r="M117" s="110"/>
      <c r="N117" s="110"/>
      <c r="O117" s="110">
        <v>0.095</v>
      </c>
      <c r="P117" s="110"/>
      <c r="Q117" s="110"/>
      <c r="R117" s="110"/>
      <c r="S117" s="110"/>
      <c r="T117" s="110"/>
      <c r="U117" s="136"/>
    </row>
    <row r="118" spans="2:21" ht="19.5" customHeight="1" thickBot="1">
      <c r="B118" s="205"/>
      <c r="C118" s="207"/>
      <c r="D118" s="37" t="s">
        <v>6</v>
      </c>
      <c r="E118" s="38">
        <v>2.5</v>
      </c>
      <c r="F118" s="42" t="s">
        <v>134</v>
      </c>
      <c r="G118" s="38"/>
      <c r="H118" s="43"/>
      <c r="I118" s="179">
        <f t="shared" si="2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</row>
    <row r="119" spans="1:21" ht="19.5" customHeight="1">
      <c r="A119" s="1"/>
      <c r="B119" s="204">
        <v>19</v>
      </c>
      <c r="C119" s="206" t="s">
        <v>193</v>
      </c>
      <c r="D119" s="33" t="s">
        <v>5</v>
      </c>
      <c r="E119" s="34">
        <v>2.5</v>
      </c>
      <c r="F119" s="45">
        <v>0.32</v>
      </c>
      <c r="G119" s="34">
        <f>(H119/E119)*100</f>
        <v>14.222222222222221</v>
      </c>
      <c r="H119" s="35">
        <f>F119/0.9</f>
        <v>0.35555555555555557</v>
      </c>
      <c r="I119" s="178">
        <f t="shared" si="2"/>
        <v>0.062</v>
      </c>
      <c r="J119" s="135"/>
      <c r="K119" s="110"/>
      <c r="L119" s="110"/>
      <c r="M119" s="110"/>
      <c r="N119" s="110"/>
      <c r="O119" s="110"/>
      <c r="P119" s="110"/>
      <c r="Q119" s="110"/>
      <c r="R119" s="110">
        <v>0.062</v>
      </c>
      <c r="S119" s="110"/>
      <c r="T119" s="110"/>
      <c r="U119" s="136"/>
    </row>
    <row r="120" spans="2:21" ht="19.5" customHeight="1" thickBot="1">
      <c r="B120" s="205"/>
      <c r="C120" s="207"/>
      <c r="D120" s="37" t="s">
        <v>6</v>
      </c>
      <c r="E120" s="38">
        <v>1.6</v>
      </c>
      <c r="F120" s="42" t="s">
        <v>134</v>
      </c>
      <c r="G120" s="38"/>
      <c r="H120" s="43"/>
      <c r="I120" s="179">
        <f t="shared" si="2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</row>
    <row r="121" spans="1:21" ht="27.75" customHeight="1" thickBot="1">
      <c r="A121" s="1"/>
      <c r="B121" s="212" t="s">
        <v>312</v>
      </c>
      <c r="C121" s="231"/>
      <c r="D121" s="231"/>
      <c r="E121" s="231"/>
      <c r="F121" s="231"/>
      <c r="G121" s="231"/>
      <c r="H121" s="231"/>
      <c r="I121" s="232"/>
      <c r="J121" s="133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134"/>
    </row>
    <row r="122" spans="1:21" ht="19.5" customHeight="1">
      <c r="A122" s="1"/>
      <c r="B122" s="204">
        <v>1</v>
      </c>
      <c r="C122" s="206" t="s">
        <v>195</v>
      </c>
      <c r="D122" s="33" t="s">
        <v>5</v>
      </c>
      <c r="E122" s="34">
        <v>10</v>
      </c>
      <c r="F122" s="45">
        <v>4.91</v>
      </c>
      <c r="G122" s="34">
        <f>(H122/E122)*100</f>
        <v>54.55555555555556</v>
      </c>
      <c r="H122" s="35">
        <f>F122/0.9</f>
        <v>5.455555555555556</v>
      </c>
      <c r="I122" s="178">
        <f aca="true" t="shared" si="3" ref="I122:I161">SUM(J122:V122)</f>
        <v>0.203</v>
      </c>
      <c r="J122" s="135"/>
      <c r="K122" s="110"/>
      <c r="L122" s="110"/>
      <c r="M122" s="110"/>
      <c r="N122" s="110"/>
      <c r="O122" s="110">
        <v>0.01</v>
      </c>
      <c r="P122" s="110"/>
      <c r="Q122" s="110">
        <v>0.065</v>
      </c>
      <c r="R122" s="110">
        <v>0.128</v>
      </c>
      <c r="S122" s="110"/>
      <c r="T122" s="110"/>
      <c r="U122" s="136"/>
    </row>
    <row r="123" spans="2:21" ht="19.5" customHeight="1" thickBot="1">
      <c r="B123" s="205"/>
      <c r="C123" s="207"/>
      <c r="D123" s="37" t="s">
        <v>6</v>
      </c>
      <c r="E123" s="38">
        <v>10</v>
      </c>
      <c r="F123" s="42" t="s">
        <v>134</v>
      </c>
      <c r="G123" s="38"/>
      <c r="H123" s="43"/>
      <c r="I123" s="179">
        <f t="shared" si="3"/>
        <v>0</v>
      </c>
      <c r="J123" s="137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38"/>
    </row>
    <row r="124" spans="1:21" ht="19.5" customHeight="1">
      <c r="A124" s="1"/>
      <c r="B124" s="204">
        <v>2</v>
      </c>
      <c r="C124" s="206" t="s">
        <v>196</v>
      </c>
      <c r="D124" s="33" t="s">
        <v>5</v>
      </c>
      <c r="E124" s="34">
        <v>10</v>
      </c>
      <c r="F124" s="45">
        <v>1.58</v>
      </c>
      <c r="G124" s="34">
        <f>(H124/E124)*100</f>
        <v>17.555555555555554</v>
      </c>
      <c r="H124" s="35">
        <f>F124/0.9</f>
        <v>1.7555555555555555</v>
      </c>
      <c r="I124" s="178">
        <f t="shared" si="3"/>
        <v>0.015</v>
      </c>
      <c r="J124" s="135"/>
      <c r="K124" s="110"/>
      <c r="L124" s="110"/>
      <c r="M124" s="110"/>
      <c r="N124" s="110"/>
      <c r="O124" s="110"/>
      <c r="P124" s="110"/>
      <c r="Q124" s="110"/>
      <c r="R124" s="110">
        <v>0.015</v>
      </c>
      <c r="S124" s="110"/>
      <c r="T124" s="110"/>
      <c r="U124" s="136"/>
    </row>
    <row r="125" spans="2:21" ht="19.5" customHeight="1" thickBot="1">
      <c r="B125" s="205"/>
      <c r="C125" s="207"/>
      <c r="D125" s="37" t="s">
        <v>6</v>
      </c>
      <c r="E125" s="38">
        <v>10</v>
      </c>
      <c r="F125" s="42" t="s">
        <v>134</v>
      </c>
      <c r="G125" s="38"/>
      <c r="H125" s="43"/>
      <c r="I125" s="179">
        <f t="shared" si="3"/>
        <v>0</v>
      </c>
      <c r="J125" s="137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38"/>
    </row>
    <row r="126" spans="1:21" ht="19.5" customHeight="1">
      <c r="A126" s="1"/>
      <c r="B126" s="204">
        <v>3</v>
      </c>
      <c r="C126" s="206" t="s">
        <v>197</v>
      </c>
      <c r="D126" s="33" t="s">
        <v>5</v>
      </c>
      <c r="E126" s="34">
        <v>2.5</v>
      </c>
      <c r="F126" s="45" t="s">
        <v>134</v>
      </c>
      <c r="G126" s="34"/>
      <c r="H126" s="35"/>
      <c r="I126" s="178">
        <f t="shared" si="3"/>
        <v>0</v>
      </c>
      <c r="J126" s="135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36"/>
    </row>
    <row r="127" spans="2:21" ht="19.5" customHeight="1" thickBot="1">
      <c r="B127" s="205"/>
      <c r="C127" s="207"/>
      <c r="D127" s="37" t="s">
        <v>6</v>
      </c>
      <c r="E127" s="38">
        <v>1.6</v>
      </c>
      <c r="F127" s="42">
        <v>0.032</v>
      </c>
      <c r="G127" s="38">
        <f>(H127/E127)*100</f>
        <v>2.222222222222222</v>
      </c>
      <c r="H127" s="43">
        <f>F127/0.9</f>
        <v>0.035555555555555556</v>
      </c>
      <c r="I127" s="179">
        <f t="shared" si="3"/>
        <v>0.02</v>
      </c>
      <c r="J127" s="137"/>
      <c r="K127" s="111"/>
      <c r="L127" s="111"/>
      <c r="M127" s="111"/>
      <c r="N127" s="111">
        <v>0.02</v>
      </c>
      <c r="O127" s="111"/>
      <c r="P127" s="111"/>
      <c r="Q127" s="111"/>
      <c r="R127" s="111"/>
      <c r="S127" s="111"/>
      <c r="T127" s="111"/>
      <c r="U127" s="138"/>
    </row>
    <row r="128" spans="1:21" ht="19.5" customHeight="1">
      <c r="A128" s="1"/>
      <c r="B128" s="204">
        <v>4</v>
      </c>
      <c r="C128" s="206" t="s">
        <v>198</v>
      </c>
      <c r="D128" s="33" t="s">
        <v>5</v>
      </c>
      <c r="E128" s="34">
        <v>6.3</v>
      </c>
      <c r="F128" s="45">
        <v>0.272</v>
      </c>
      <c r="G128" s="34">
        <f>(H128/E128)*100</f>
        <v>4.797178130511464</v>
      </c>
      <c r="H128" s="35">
        <f>F128/0.9</f>
        <v>0.3022222222222222</v>
      </c>
      <c r="I128" s="178">
        <f t="shared" si="3"/>
        <v>0</v>
      </c>
      <c r="J128" s="135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36"/>
    </row>
    <row r="129" spans="2:21" ht="19.5" customHeight="1" thickBot="1">
      <c r="B129" s="205"/>
      <c r="C129" s="207"/>
      <c r="D129" s="37" t="s">
        <v>6</v>
      </c>
      <c r="E129" s="38">
        <v>2.5</v>
      </c>
      <c r="F129" s="42" t="s">
        <v>134</v>
      </c>
      <c r="G129" s="38"/>
      <c r="H129" s="43"/>
      <c r="I129" s="179">
        <f t="shared" si="3"/>
        <v>0</v>
      </c>
      <c r="J129" s="137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38"/>
    </row>
    <row r="130" spans="1:21" ht="19.5" customHeight="1">
      <c r="A130" s="1"/>
      <c r="B130" s="204">
        <v>5</v>
      </c>
      <c r="C130" s="206" t="s">
        <v>199</v>
      </c>
      <c r="D130" s="33" t="s">
        <v>5</v>
      </c>
      <c r="E130" s="34">
        <v>2.5</v>
      </c>
      <c r="F130" s="45">
        <v>0.08</v>
      </c>
      <c r="G130" s="34">
        <f>(H130/E130)*100</f>
        <v>3.5555555555555554</v>
      </c>
      <c r="H130" s="35">
        <f>F130/0.9</f>
        <v>0.08888888888888889</v>
      </c>
      <c r="I130" s="178">
        <f t="shared" si="3"/>
        <v>0</v>
      </c>
      <c r="J130" s="135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36"/>
    </row>
    <row r="131" spans="2:21" ht="19.5" customHeight="1" thickBot="1">
      <c r="B131" s="205"/>
      <c r="C131" s="207"/>
      <c r="D131" s="37" t="s">
        <v>6</v>
      </c>
      <c r="E131" s="38">
        <v>2.5</v>
      </c>
      <c r="F131" s="42" t="s">
        <v>134</v>
      </c>
      <c r="G131" s="38"/>
      <c r="H131" s="43"/>
      <c r="I131" s="179">
        <f t="shared" si="3"/>
        <v>0</v>
      </c>
      <c r="J131" s="137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38"/>
    </row>
    <row r="132" spans="1:21" ht="19.5" customHeight="1">
      <c r="A132" s="1"/>
      <c r="B132" s="204">
        <v>6</v>
      </c>
      <c r="C132" s="206" t="s">
        <v>200</v>
      </c>
      <c r="D132" s="33" t="s">
        <v>5</v>
      </c>
      <c r="E132" s="34">
        <v>1.6</v>
      </c>
      <c r="F132" s="45">
        <v>0.08</v>
      </c>
      <c r="G132" s="34">
        <f>(H132/E132)*100</f>
        <v>5.555555555555555</v>
      </c>
      <c r="H132" s="35">
        <f>F132/0.9</f>
        <v>0.08888888888888889</v>
      </c>
      <c r="I132" s="178">
        <f t="shared" si="3"/>
        <v>0.05</v>
      </c>
      <c r="J132" s="135"/>
      <c r="K132" s="110"/>
      <c r="L132" s="110"/>
      <c r="M132" s="110"/>
      <c r="N132" s="110">
        <v>0.015</v>
      </c>
      <c r="O132" s="110">
        <v>0.025</v>
      </c>
      <c r="P132" s="110"/>
      <c r="Q132" s="110">
        <v>0.01</v>
      </c>
      <c r="R132" s="110"/>
      <c r="S132" s="110"/>
      <c r="T132" s="110"/>
      <c r="U132" s="136"/>
    </row>
    <row r="133" spans="2:21" ht="19.5" customHeight="1" thickBot="1">
      <c r="B133" s="205"/>
      <c r="C133" s="207"/>
      <c r="D133" s="37" t="s">
        <v>6</v>
      </c>
      <c r="E133" s="38">
        <v>1.6</v>
      </c>
      <c r="F133" s="42" t="s">
        <v>134</v>
      </c>
      <c r="G133" s="38"/>
      <c r="H133" s="43"/>
      <c r="I133" s="179">
        <f t="shared" si="3"/>
        <v>0</v>
      </c>
      <c r="J133" s="137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38"/>
    </row>
    <row r="134" spans="1:21" ht="19.5" customHeight="1">
      <c r="A134" s="1"/>
      <c r="B134" s="204">
        <v>7</v>
      </c>
      <c r="C134" s="206" t="s">
        <v>201</v>
      </c>
      <c r="D134" s="33" t="s">
        <v>5</v>
      </c>
      <c r="E134" s="34">
        <v>1.6</v>
      </c>
      <c r="F134" s="45" t="s">
        <v>134</v>
      </c>
      <c r="G134" s="34"/>
      <c r="H134" s="35"/>
      <c r="I134" s="178">
        <f t="shared" si="3"/>
        <v>0</v>
      </c>
      <c r="J134" s="135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36"/>
    </row>
    <row r="135" spans="2:21" ht="19.5" customHeight="1" thickBot="1">
      <c r="B135" s="205"/>
      <c r="C135" s="207"/>
      <c r="D135" s="37" t="s">
        <v>6</v>
      </c>
      <c r="E135" s="38">
        <v>1.6</v>
      </c>
      <c r="F135" s="42">
        <v>0.032</v>
      </c>
      <c r="G135" s="38">
        <f>(H135/E135)*100</f>
        <v>2.222222222222222</v>
      </c>
      <c r="H135" s="43">
        <f>F135/0.9</f>
        <v>0.035555555555555556</v>
      </c>
      <c r="I135" s="179">
        <f t="shared" si="3"/>
        <v>0</v>
      </c>
      <c r="J135" s="137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38"/>
    </row>
    <row r="136" spans="1:21" ht="19.5" customHeight="1">
      <c r="A136" s="1"/>
      <c r="B136" s="204">
        <v>8</v>
      </c>
      <c r="C136" s="206" t="s">
        <v>202</v>
      </c>
      <c r="D136" s="33" t="s">
        <v>5</v>
      </c>
      <c r="E136" s="34">
        <v>2.5</v>
      </c>
      <c r="F136" s="45">
        <v>0.16</v>
      </c>
      <c r="G136" s="34">
        <f>(H136/E136)*100</f>
        <v>7.111111111111111</v>
      </c>
      <c r="H136" s="35">
        <f>F136/0.9</f>
        <v>0.17777777777777778</v>
      </c>
      <c r="I136" s="178">
        <f t="shared" si="3"/>
        <v>0.01</v>
      </c>
      <c r="J136" s="135"/>
      <c r="K136" s="110"/>
      <c r="L136" s="110"/>
      <c r="M136" s="110"/>
      <c r="N136" s="110"/>
      <c r="O136" s="110"/>
      <c r="P136" s="110"/>
      <c r="Q136" s="110"/>
      <c r="R136" s="110">
        <v>0.01</v>
      </c>
      <c r="S136" s="110"/>
      <c r="T136" s="110"/>
      <c r="U136" s="136"/>
    </row>
    <row r="137" spans="2:21" ht="19.5" customHeight="1" thickBot="1">
      <c r="B137" s="205"/>
      <c r="C137" s="207"/>
      <c r="D137" s="37" t="s">
        <v>6</v>
      </c>
      <c r="E137" s="38">
        <v>2.5</v>
      </c>
      <c r="F137" s="42" t="s">
        <v>134</v>
      </c>
      <c r="G137" s="38"/>
      <c r="H137" s="43"/>
      <c r="I137" s="179">
        <f t="shared" si="3"/>
        <v>0</v>
      </c>
      <c r="J137" s="137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38"/>
    </row>
    <row r="138" spans="1:21" ht="19.5" customHeight="1">
      <c r="A138" s="1"/>
      <c r="B138" s="204">
        <v>9</v>
      </c>
      <c r="C138" s="206" t="s">
        <v>203</v>
      </c>
      <c r="D138" s="33" t="s">
        <v>5</v>
      </c>
      <c r="E138" s="34">
        <v>2.5</v>
      </c>
      <c r="F138" s="45" t="s">
        <v>134</v>
      </c>
      <c r="G138" s="34"/>
      <c r="H138" s="35"/>
      <c r="I138" s="178">
        <f t="shared" si="3"/>
        <v>0</v>
      </c>
      <c r="J138" s="135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36"/>
    </row>
    <row r="139" spans="2:21" ht="19.5" customHeight="1" thickBot="1">
      <c r="B139" s="205"/>
      <c r="C139" s="207"/>
      <c r="D139" s="37" t="s">
        <v>6</v>
      </c>
      <c r="E139" s="38">
        <v>1.8</v>
      </c>
      <c r="F139" s="42">
        <v>0.16</v>
      </c>
      <c r="G139" s="38">
        <f>(H139/E139)*100</f>
        <v>9.876543209876543</v>
      </c>
      <c r="H139" s="43">
        <f>F139/0.9</f>
        <v>0.17777777777777778</v>
      </c>
      <c r="I139" s="179">
        <f t="shared" si="3"/>
        <v>0.1</v>
      </c>
      <c r="J139" s="137"/>
      <c r="K139" s="111"/>
      <c r="L139" s="111"/>
      <c r="M139" s="111"/>
      <c r="N139" s="111"/>
      <c r="O139" s="111"/>
      <c r="P139" s="111"/>
      <c r="Q139" s="111">
        <v>0.08</v>
      </c>
      <c r="R139" s="111">
        <v>0.02</v>
      </c>
      <c r="S139" s="111"/>
      <c r="T139" s="111"/>
      <c r="U139" s="138"/>
    </row>
    <row r="140" spans="1:21" ht="19.5" customHeight="1">
      <c r="A140" s="1"/>
      <c r="B140" s="204">
        <v>10</v>
      </c>
      <c r="C140" s="206" t="s">
        <v>204</v>
      </c>
      <c r="D140" s="33" t="s">
        <v>5</v>
      </c>
      <c r="E140" s="34">
        <v>1</v>
      </c>
      <c r="F140" s="45">
        <v>0.048</v>
      </c>
      <c r="G140" s="34">
        <f>(H140/E140)*100</f>
        <v>5.333333333333333</v>
      </c>
      <c r="H140" s="35">
        <f>F140/0.9</f>
        <v>0.05333333333333333</v>
      </c>
      <c r="I140" s="178">
        <f t="shared" si="3"/>
        <v>0</v>
      </c>
      <c r="J140" s="135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36"/>
    </row>
    <row r="141" spans="2:21" ht="19.5" customHeight="1" thickBot="1">
      <c r="B141" s="205"/>
      <c r="C141" s="207"/>
      <c r="D141" s="37" t="s">
        <v>6</v>
      </c>
      <c r="E141" s="38">
        <v>1.6</v>
      </c>
      <c r="F141" s="42" t="s">
        <v>134</v>
      </c>
      <c r="G141" s="38"/>
      <c r="H141" s="43"/>
      <c r="I141" s="179">
        <f t="shared" si="3"/>
        <v>0</v>
      </c>
      <c r="J141" s="137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38"/>
    </row>
    <row r="142" spans="1:21" ht="19.5" customHeight="1">
      <c r="A142" s="1"/>
      <c r="B142" s="204">
        <v>11</v>
      </c>
      <c r="C142" s="206" t="s">
        <v>205</v>
      </c>
      <c r="D142" s="33" t="s">
        <v>5</v>
      </c>
      <c r="E142" s="34">
        <v>1.6</v>
      </c>
      <c r="F142" s="45" t="s">
        <v>134</v>
      </c>
      <c r="G142" s="34"/>
      <c r="H142" s="35"/>
      <c r="I142" s="178">
        <f t="shared" si="3"/>
        <v>0</v>
      </c>
      <c r="J142" s="135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36"/>
    </row>
    <row r="143" spans="2:21" ht="19.5" customHeight="1" thickBot="1">
      <c r="B143" s="205"/>
      <c r="C143" s="207"/>
      <c r="D143" s="37" t="s">
        <v>6</v>
      </c>
      <c r="E143" s="38">
        <v>1.6</v>
      </c>
      <c r="F143" s="42">
        <v>0.048</v>
      </c>
      <c r="G143" s="38">
        <f>(H143/E143)*100</f>
        <v>3.3333333333333326</v>
      </c>
      <c r="H143" s="43">
        <f>F143/0.9</f>
        <v>0.05333333333333333</v>
      </c>
      <c r="I143" s="179">
        <f t="shared" si="3"/>
        <v>0</v>
      </c>
      <c r="J143" s="137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38"/>
    </row>
    <row r="144" spans="1:21" ht="19.5" customHeight="1">
      <c r="A144" s="1"/>
      <c r="B144" s="204">
        <v>12</v>
      </c>
      <c r="C144" s="206" t="s">
        <v>206</v>
      </c>
      <c r="D144" s="33" t="s">
        <v>5</v>
      </c>
      <c r="E144" s="34">
        <v>1</v>
      </c>
      <c r="F144" s="45" t="s">
        <v>134</v>
      </c>
      <c r="G144" s="34"/>
      <c r="H144" s="35"/>
      <c r="I144" s="178">
        <f t="shared" si="3"/>
        <v>0</v>
      </c>
      <c r="J144" s="135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36"/>
    </row>
    <row r="145" spans="2:21" ht="19.5" customHeight="1" thickBot="1">
      <c r="B145" s="205"/>
      <c r="C145" s="207"/>
      <c r="D145" s="37" t="s">
        <v>6</v>
      </c>
      <c r="E145" s="38">
        <v>1</v>
      </c>
      <c r="F145" s="42">
        <v>0.048</v>
      </c>
      <c r="G145" s="38">
        <f>(H145/E145)*100</f>
        <v>5.333333333333333</v>
      </c>
      <c r="H145" s="43">
        <f>F145/0.9</f>
        <v>0.05333333333333333</v>
      </c>
      <c r="I145" s="179">
        <f t="shared" si="3"/>
        <v>0</v>
      </c>
      <c r="J145" s="137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38"/>
    </row>
    <row r="146" spans="1:21" ht="19.5" customHeight="1">
      <c r="A146" s="1"/>
      <c r="B146" s="204">
        <v>13</v>
      </c>
      <c r="C146" s="206" t="s">
        <v>207</v>
      </c>
      <c r="D146" s="33" t="s">
        <v>5</v>
      </c>
      <c r="E146" s="34">
        <v>1.6</v>
      </c>
      <c r="F146" s="45" t="s">
        <v>134</v>
      </c>
      <c r="G146" s="34"/>
      <c r="H146" s="35"/>
      <c r="I146" s="178">
        <f t="shared" si="3"/>
        <v>0</v>
      </c>
      <c r="J146" s="135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36"/>
    </row>
    <row r="147" spans="2:21" ht="19.5" customHeight="1" thickBot="1">
      <c r="B147" s="205"/>
      <c r="C147" s="207"/>
      <c r="D147" s="37" t="s">
        <v>6</v>
      </c>
      <c r="E147" s="38">
        <v>1.6</v>
      </c>
      <c r="F147" s="42">
        <v>0.048</v>
      </c>
      <c r="G147" s="38">
        <f>(H147/E147)*100</f>
        <v>3.3333333333333326</v>
      </c>
      <c r="H147" s="43">
        <f>F147/0.9</f>
        <v>0.05333333333333333</v>
      </c>
      <c r="I147" s="179">
        <f t="shared" si="3"/>
        <v>0</v>
      </c>
      <c r="J147" s="137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38"/>
    </row>
    <row r="148" spans="1:21" ht="19.5" customHeight="1">
      <c r="A148" s="1"/>
      <c r="B148" s="204">
        <v>14</v>
      </c>
      <c r="C148" s="206" t="s">
        <v>208</v>
      </c>
      <c r="D148" s="33" t="s">
        <v>5</v>
      </c>
      <c r="E148" s="34">
        <v>2.5</v>
      </c>
      <c r="F148" s="45">
        <v>0.128</v>
      </c>
      <c r="G148" s="34">
        <f>(H148/E148)*100</f>
        <v>5.688888888888889</v>
      </c>
      <c r="H148" s="35">
        <f>F148/0.9</f>
        <v>0.14222222222222222</v>
      </c>
      <c r="I148" s="178">
        <f t="shared" si="3"/>
        <v>0</v>
      </c>
      <c r="J148" s="135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36"/>
    </row>
    <row r="149" spans="2:21" ht="19.5" customHeight="1" thickBot="1">
      <c r="B149" s="205"/>
      <c r="C149" s="207"/>
      <c r="D149" s="37" t="s">
        <v>6</v>
      </c>
      <c r="E149" s="38">
        <v>2.5</v>
      </c>
      <c r="F149" s="42" t="s">
        <v>134</v>
      </c>
      <c r="G149" s="38"/>
      <c r="H149" s="43"/>
      <c r="I149" s="179">
        <f t="shared" si="3"/>
        <v>0</v>
      </c>
      <c r="J149" s="137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38"/>
    </row>
    <row r="150" spans="1:21" ht="19.5" customHeight="1">
      <c r="A150" s="1"/>
      <c r="B150" s="204">
        <v>15</v>
      </c>
      <c r="C150" s="206" t="s">
        <v>209</v>
      </c>
      <c r="D150" s="33" t="s">
        <v>5</v>
      </c>
      <c r="E150" s="34">
        <v>1.8</v>
      </c>
      <c r="F150" s="45" t="s">
        <v>134</v>
      </c>
      <c r="G150" s="34"/>
      <c r="H150" s="35"/>
      <c r="I150" s="178">
        <f t="shared" si="3"/>
        <v>0</v>
      </c>
      <c r="J150" s="135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36"/>
    </row>
    <row r="151" spans="2:21" ht="19.5" customHeight="1" thickBot="1">
      <c r="B151" s="205"/>
      <c r="C151" s="207"/>
      <c r="D151" s="37" t="s">
        <v>6</v>
      </c>
      <c r="E151" s="38">
        <v>1.8</v>
      </c>
      <c r="F151" s="42">
        <v>0.096</v>
      </c>
      <c r="G151" s="38">
        <f>(H151/E151)*100</f>
        <v>5.925925925925926</v>
      </c>
      <c r="H151" s="43">
        <f>F151/0.9</f>
        <v>0.10666666666666666</v>
      </c>
      <c r="I151" s="179">
        <f t="shared" si="3"/>
        <v>0</v>
      </c>
      <c r="J151" s="137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38"/>
    </row>
    <row r="152" spans="1:21" ht="19.5" customHeight="1">
      <c r="A152" s="1"/>
      <c r="B152" s="204">
        <v>16</v>
      </c>
      <c r="C152" s="206" t="s">
        <v>151</v>
      </c>
      <c r="D152" s="33" t="s">
        <v>5</v>
      </c>
      <c r="E152" s="34">
        <v>2.5</v>
      </c>
      <c r="F152" s="45" t="s">
        <v>134</v>
      </c>
      <c r="G152" s="34"/>
      <c r="H152" s="35"/>
      <c r="I152" s="178">
        <f t="shared" si="3"/>
        <v>0</v>
      </c>
      <c r="J152" s="135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36"/>
    </row>
    <row r="153" spans="2:21" ht="19.5" customHeight="1" thickBot="1">
      <c r="B153" s="205"/>
      <c r="C153" s="207"/>
      <c r="D153" s="37" t="s">
        <v>6</v>
      </c>
      <c r="E153" s="38">
        <v>1.8</v>
      </c>
      <c r="F153" s="42">
        <v>0.32</v>
      </c>
      <c r="G153" s="38">
        <f>(H153/E153)*100</f>
        <v>19.753086419753085</v>
      </c>
      <c r="H153" s="43">
        <f>F153/0.9</f>
        <v>0.35555555555555557</v>
      </c>
      <c r="I153" s="179">
        <f t="shared" si="3"/>
        <v>0.008</v>
      </c>
      <c r="J153" s="137"/>
      <c r="K153" s="111"/>
      <c r="L153" s="111"/>
      <c r="M153" s="111"/>
      <c r="N153" s="111">
        <v>0.008</v>
      </c>
      <c r="O153" s="111"/>
      <c r="P153" s="111"/>
      <c r="Q153" s="111"/>
      <c r="R153" s="111"/>
      <c r="S153" s="111"/>
      <c r="T153" s="111"/>
      <c r="U153" s="138"/>
    </row>
    <row r="154" spans="1:21" ht="19.5" customHeight="1">
      <c r="A154" s="1"/>
      <c r="B154" s="204">
        <v>17</v>
      </c>
      <c r="C154" s="206" t="s">
        <v>210</v>
      </c>
      <c r="D154" s="33" t="s">
        <v>5</v>
      </c>
      <c r="E154" s="34">
        <v>1.6</v>
      </c>
      <c r="F154" s="45">
        <v>0.048</v>
      </c>
      <c r="G154" s="34">
        <f>(H154/E154)*100</f>
        <v>3.3333333333333326</v>
      </c>
      <c r="H154" s="35">
        <f>F154/0.9</f>
        <v>0.05333333333333333</v>
      </c>
      <c r="I154" s="178">
        <f t="shared" si="3"/>
        <v>0</v>
      </c>
      <c r="J154" s="135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36"/>
    </row>
    <row r="155" spans="2:21" ht="19.5" customHeight="1" thickBot="1">
      <c r="B155" s="205"/>
      <c r="C155" s="207"/>
      <c r="D155" s="37" t="s">
        <v>6</v>
      </c>
      <c r="E155" s="38">
        <v>1.6</v>
      </c>
      <c r="F155" s="42" t="s">
        <v>134</v>
      </c>
      <c r="G155" s="38"/>
      <c r="H155" s="43"/>
      <c r="I155" s="179">
        <f t="shared" si="3"/>
        <v>0</v>
      </c>
      <c r="J155" s="137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38"/>
    </row>
    <row r="156" spans="1:21" ht="19.5" customHeight="1">
      <c r="A156" s="1"/>
      <c r="B156" s="204">
        <v>18</v>
      </c>
      <c r="C156" s="206" t="s">
        <v>135</v>
      </c>
      <c r="D156" s="33" t="s">
        <v>5</v>
      </c>
      <c r="E156" s="34">
        <v>1.6</v>
      </c>
      <c r="F156" s="45" t="s">
        <v>134</v>
      </c>
      <c r="G156" s="34"/>
      <c r="H156" s="35"/>
      <c r="I156" s="178">
        <f t="shared" si="3"/>
        <v>0</v>
      </c>
      <c r="J156" s="135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36"/>
    </row>
    <row r="157" spans="2:21" ht="19.5" customHeight="1" thickBot="1">
      <c r="B157" s="205"/>
      <c r="C157" s="207"/>
      <c r="D157" s="37" t="s">
        <v>6</v>
      </c>
      <c r="E157" s="38">
        <v>1.6</v>
      </c>
      <c r="F157" s="42">
        <v>0.016</v>
      </c>
      <c r="G157" s="38">
        <f>(H157/E157)*100</f>
        <v>1.111111111111111</v>
      </c>
      <c r="H157" s="43">
        <f>F157/0.9</f>
        <v>0.017777777777777778</v>
      </c>
      <c r="I157" s="179">
        <f t="shared" si="3"/>
        <v>0</v>
      </c>
      <c r="J157" s="137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38"/>
    </row>
    <row r="158" spans="1:21" ht="19.5" customHeight="1">
      <c r="A158" s="1"/>
      <c r="B158" s="204">
        <v>19</v>
      </c>
      <c r="C158" s="206" t="s">
        <v>211</v>
      </c>
      <c r="D158" s="33" t="s">
        <v>5</v>
      </c>
      <c r="E158" s="34">
        <v>1.6</v>
      </c>
      <c r="F158" s="45" t="s">
        <v>134</v>
      </c>
      <c r="G158" s="34"/>
      <c r="H158" s="35"/>
      <c r="I158" s="178">
        <f t="shared" si="3"/>
        <v>0</v>
      </c>
      <c r="J158" s="135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36"/>
    </row>
    <row r="159" spans="2:21" ht="19.5" customHeight="1" thickBot="1">
      <c r="B159" s="205"/>
      <c r="C159" s="207"/>
      <c r="D159" s="37" t="s">
        <v>6</v>
      </c>
      <c r="E159" s="38">
        <v>1.8</v>
      </c>
      <c r="F159" s="42">
        <v>1.28</v>
      </c>
      <c r="G159" s="38">
        <f>(H159/E159)*100</f>
        <v>79.01234567901234</v>
      </c>
      <c r="H159" s="43">
        <f>F159/0.9</f>
        <v>1.4222222222222223</v>
      </c>
      <c r="I159" s="179">
        <f t="shared" si="3"/>
        <v>0.045</v>
      </c>
      <c r="J159" s="137"/>
      <c r="K159" s="111"/>
      <c r="L159" s="111"/>
      <c r="M159" s="111"/>
      <c r="N159" s="111">
        <v>0.026</v>
      </c>
      <c r="O159" s="111">
        <v>0.01</v>
      </c>
      <c r="P159" s="111"/>
      <c r="Q159" s="111"/>
      <c r="R159" s="111">
        <v>0.009</v>
      </c>
      <c r="S159" s="111"/>
      <c r="T159" s="111"/>
      <c r="U159" s="138"/>
    </row>
    <row r="160" spans="1:21" ht="19.5" customHeight="1">
      <c r="A160" s="1"/>
      <c r="B160" s="204">
        <v>20</v>
      </c>
      <c r="C160" s="206" t="s">
        <v>212</v>
      </c>
      <c r="D160" s="33" t="s">
        <v>5</v>
      </c>
      <c r="E160" s="34">
        <v>1.6</v>
      </c>
      <c r="F160" s="45" t="s">
        <v>134</v>
      </c>
      <c r="G160" s="34"/>
      <c r="H160" s="35"/>
      <c r="I160" s="178">
        <f t="shared" si="3"/>
        <v>0</v>
      </c>
      <c r="J160" s="135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36"/>
    </row>
    <row r="161" spans="2:21" ht="19.5" customHeight="1" thickBot="1">
      <c r="B161" s="205"/>
      <c r="C161" s="207"/>
      <c r="D161" s="37" t="s">
        <v>6</v>
      </c>
      <c r="E161" s="38">
        <v>1.6</v>
      </c>
      <c r="F161" s="42">
        <v>0.08</v>
      </c>
      <c r="G161" s="38">
        <f>(H161/E161)*100</f>
        <v>5.555555555555555</v>
      </c>
      <c r="H161" s="43">
        <f>F161/0.9</f>
        <v>0.08888888888888889</v>
      </c>
      <c r="I161" s="179">
        <f t="shared" si="3"/>
        <v>0</v>
      </c>
      <c r="J161" s="137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38"/>
    </row>
    <row r="162" ht="30" customHeight="1"/>
    <row r="163" ht="34.5" customHeight="1"/>
    <row r="164" spans="2:8" ht="15.75">
      <c r="B164" s="87"/>
      <c r="C164" s="87"/>
      <c r="D164" s="87"/>
      <c r="E164" s="87"/>
      <c r="F164" s="87"/>
      <c r="G164" s="88"/>
      <c r="H164" s="88"/>
    </row>
    <row r="165" ht="12.75"/>
    <row r="166" ht="15.75">
      <c r="C166" s="86"/>
    </row>
  </sheetData>
  <sheetProtection/>
  <mergeCells count="154">
    <mergeCell ref="B160:B161"/>
    <mergeCell ref="C160:C161"/>
    <mergeCell ref="B156:B157"/>
    <mergeCell ref="C156:C157"/>
    <mergeCell ref="B158:B159"/>
    <mergeCell ref="C158:C159"/>
    <mergeCell ref="B152:B153"/>
    <mergeCell ref="C152:C153"/>
    <mergeCell ref="B154:B155"/>
    <mergeCell ref="C154:C155"/>
    <mergeCell ref="B148:B149"/>
    <mergeCell ref="C148:C149"/>
    <mergeCell ref="B150:B151"/>
    <mergeCell ref="C150:C151"/>
    <mergeCell ref="B144:B145"/>
    <mergeCell ref="C144:C145"/>
    <mergeCell ref="B146:B147"/>
    <mergeCell ref="C146:C147"/>
    <mergeCell ref="B140:B141"/>
    <mergeCell ref="C140:C141"/>
    <mergeCell ref="B142:B143"/>
    <mergeCell ref="C142:C143"/>
    <mergeCell ref="B136:B137"/>
    <mergeCell ref="C136:C137"/>
    <mergeCell ref="B138:B139"/>
    <mergeCell ref="C138:C139"/>
    <mergeCell ref="B132:B133"/>
    <mergeCell ref="C132:C133"/>
    <mergeCell ref="B134:B135"/>
    <mergeCell ref="C134:C135"/>
    <mergeCell ref="B128:B129"/>
    <mergeCell ref="C128:C129"/>
    <mergeCell ref="B130:B131"/>
    <mergeCell ref="C130:C131"/>
    <mergeCell ref="B124:B125"/>
    <mergeCell ref="C124:C125"/>
    <mergeCell ref="B126:B127"/>
    <mergeCell ref="C126:C127"/>
    <mergeCell ref="B119:B120"/>
    <mergeCell ref="C119:C120"/>
    <mergeCell ref="B122:B123"/>
    <mergeCell ref="C122:C123"/>
    <mergeCell ref="B115:B116"/>
    <mergeCell ref="C115:C116"/>
    <mergeCell ref="B117:B118"/>
    <mergeCell ref="C117:C118"/>
    <mergeCell ref="B111:B112"/>
    <mergeCell ref="C111:C112"/>
    <mergeCell ref="B113:B114"/>
    <mergeCell ref="C113:C114"/>
    <mergeCell ref="B105:B106"/>
    <mergeCell ref="C105:C106"/>
    <mergeCell ref="B108:B109"/>
    <mergeCell ref="C108:C109"/>
    <mergeCell ref="B101:B102"/>
    <mergeCell ref="C101:C102"/>
    <mergeCell ref="B103:B104"/>
    <mergeCell ref="C103:C104"/>
    <mergeCell ref="B97:B98"/>
    <mergeCell ref="C97:C98"/>
    <mergeCell ref="B99:B100"/>
    <mergeCell ref="C99:C100"/>
    <mergeCell ref="B93:B94"/>
    <mergeCell ref="C93:C94"/>
    <mergeCell ref="B95:B96"/>
    <mergeCell ref="C95:C96"/>
    <mergeCell ref="B91:B92"/>
    <mergeCell ref="C91:C92"/>
    <mergeCell ref="F85:G85"/>
    <mergeCell ref="F87:G87"/>
    <mergeCell ref="B87:B88"/>
    <mergeCell ref="C87:C88"/>
    <mergeCell ref="B89:B90"/>
    <mergeCell ref="C89:C90"/>
    <mergeCell ref="B69:B71"/>
    <mergeCell ref="C69:C71"/>
    <mergeCell ref="B85:B86"/>
    <mergeCell ref="C85:C86"/>
    <mergeCell ref="B80:B81"/>
    <mergeCell ref="C80:C81"/>
    <mergeCell ref="B82:B83"/>
    <mergeCell ref="C82:C83"/>
    <mergeCell ref="B76:B77"/>
    <mergeCell ref="C76:C77"/>
    <mergeCell ref="B78:B79"/>
    <mergeCell ref="C78:C79"/>
    <mergeCell ref="B72:B73"/>
    <mergeCell ref="C72:C73"/>
    <mergeCell ref="B74:B75"/>
    <mergeCell ref="C74:C75"/>
    <mergeCell ref="B64:B65"/>
    <mergeCell ref="C64:C65"/>
    <mergeCell ref="B66:B67"/>
    <mergeCell ref="C66:C67"/>
    <mergeCell ref="B60:B61"/>
    <mergeCell ref="C60:C61"/>
    <mergeCell ref="B62:B63"/>
    <mergeCell ref="C62:C63"/>
    <mergeCell ref="B56:B57"/>
    <mergeCell ref="C56:C57"/>
    <mergeCell ref="B58:B59"/>
    <mergeCell ref="C58:C59"/>
    <mergeCell ref="B52:B53"/>
    <mergeCell ref="C52:C53"/>
    <mergeCell ref="B54:B55"/>
    <mergeCell ref="C54:C55"/>
    <mergeCell ref="B48:B49"/>
    <mergeCell ref="C48:C49"/>
    <mergeCell ref="B50:B51"/>
    <mergeCell ref="C50:C51"/>
    <mergeCell ref="B43:B44"/>
    <mergeCell ref="C43:C44"/>
    <mergeCell ref="B46:B47"/>
    <mergeCell ref="C46:C47"/>
    <mergeCell ref="B45:I45"/>
    <mergeCell ref="B38:B39"/>
    <mergeCell ref="C38:C39"/>
    <mergeCell ref="B41:B42"/>
    <mergeCell ref="C41:C42"/>
    <mergeCell ref="B34:B35"/>
    <mergeCell ref="C34:C35"/>
    <mergeCell ref="B36:B37"/>
    <mergeCell ref="C36:C37"/>
    <mergeCell ref="B30:B31"/>
    <mergeCell ref="C30:C31"/>
    <mergeCell ref="B32:B33"/>
    <mergeCell ref="C32:C33"/>
    <mergeCell ref="B26:B27"/>
    <mergeCell ref="C26:C27"/>
    <mergeCell ref="B28:B29"/>
    <mergeCell ref="C28:C29"/>
    <mergeCell ref="B22:B23"/>
    <mergeCell ref="C22:C23"/>
    <mergeCell ref="B24:B25"/>
    <mergeCell ref="C24:C25"/>
    <mergeCell ref="B4:I4"/>
    <mergeCell ref="B14:B15"/>
    <mergeCell ref="C14:C15"/>
    <mergeCell ref="B16:B17"/>
    <mergeCell ref="C16:C17"/>
    <mergeCell ref="B5:B6"/>
    <mergeCell ref="C5:C6"/>
    <mergeCell ref="B7:B8"/>
    <mergeCell ref="C7:C8"/>
    <mergeCell ref="B84:I84"/>
    <mergeCell ref="B121:I121"/>
    <mergeCell ref="B9:B10"/>
    <mergeCell ref="C9:C10"/>
    <mergeCell ref="B12:B13"/>
    <mergeCell ref="C12:C13"/>
    <mergeCell ref="B18:B19"/>
    <mergeCell ref="C18:C19"/>
    <mergeCell ref="B20:B21"/>
    <mergeCell ref="C20:C21"/>
  </mergeCells>
  <hyperlinks>
    <hyperlink ref="B4:I4" location="ЕМЭС!A1" display="Есильские РЭС"/>
    <hyperlink ref="B45:I45" location="ЕМЭС!A1" display="Жаркаинские  РЭС       "/>
    <hyperlink ref="B84:I84" location="ЕМЭС!A1" display="Жаксынские  РЭС       "/>
    <hyperlink ref="B121:I121" location="ЕМЭС!A1" display="Сандыктауские РЭС       "/>
  </hyperlinks>
  <printOptions/>
  <pageMargins left="0.7874015748031497" right="0" top="0.1968503937007874" bottom="0.1968503937007874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P149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93" customWidth="1"/>
    <col min="12" max="12" width="11.00390625" style="93" customWidth="1"/>
    <col min="13" max="13" width="9.125" style="93" customWidth="1"/>
    <col min="14" max="14" width="7.875" style="93" customWidth="1"/>
    <col min="15" max="16384" width="9.125" style="93" customWidth="1"/>
  </cols>
  <sheetData>
    <row r="1" spans="1:16" s="85" customFormat="1" ht="20.25">
      <c r="A1" s="1"/>
      <c r="B1" s="182"/>
      <c r="C1" s="182"/>
      <c r="D1" s="182"/>
      <c r="E1" s="189" t="s">
        <v>314</v>
      </c>
      <c r="F1" s="182"/>
      <c r="G1" s="187"/>
      <c r="H1" s="184"/>
      <c r="I1" s="185"/>
      <c r="J1" s="185"/>
      <c r="K1" s="185"/>
      <c r="L1" s="185"/>
      <c r="O1"/>
      <c r="P1"/>
    </row>
    <row r="2" spans="1:16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85"/>
      <c r="K2" s="185"/>
      <c r="L2" s="185"/>
      <c r="N2" s="201" t="s">
        <v>325</v>
      </c>
      <c r="O2"/>
      <c r="P2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12" t="s">
        <v>213</v>
      </c>
      <c r="C4" s="213" t="s">
        <v>213</v>
      </c>
      <c r="D4" s="213"/>
      <c r="E4" s="213"/>
      <c r="F4" s="213"/>
      <c r="G4" s="213"/>
      <c r="H4" s="213"/>
      <c r="I4" s="213"/>
      <c r="J4" s="213"/>
      <c r="K4" s="213"/>
      <c r="L4" s="214"/>
    </row>
    <row r="5" spans="1:14" ht="19.5" customHeight="1">
      <c r="A5" s="1"/>
      <c r="B5" s="204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36">
        <f>IF('к-ты СтМЭС'!I5=0,"",'к-ты СтМЭС'!I5)</f>
        <v>0.9259999999999999</v>
      </c>
      <c r="J5" s="166">
        <f>SUM(F5,I5)</f>
        <v>2.3659999999999997</v>
      </c>
      <c r="K5" s="114">
        <f>J5/0.93</f>
        <v>2.5440860215053758</v>
      </c>
      <c r="L5" s="25">
        <f>K5/E5</f>
        <v>0.25440860215053757</v>
      </c>
      <c r="M5" s="191" t="s">
        <v>315</v>
      </c>
      <c r="N5" s="190"/>
    </row>
    <row r="6" spans="1:14" ht="19.5" customHeight="1" thickBot="1">
      <c r="A6" s="1"/>
      <c r="B6" s="205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>IF('к-ты СтМЭС'!I6=0,"",'к-ты СтМЭС'!I6)</f>
      </c>
      <c r="J6" s="44">
        <f>SUM(F6,I6)</f>
        <v>2.47</v>
      </c>
      <c r="K6" s="40">
        <f>J6/0.93</f>
        <v>2.6559139784946235</v>
      </c>
      <c r="L6" s="117">
        <f>K6/E6</f>
        <v>0.16599462365591397</v>
      </c>
      <c r="M6" s="192" t="s">
        <v>316</v>
      </c>
      <c r="N6" s="93"/>
    </row>
    <row r="7" spans="1:14" ht="19.5" customHeight="1">
      <c r="A7" s="1"/>
      <c r="B7" s="204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>IF('к-ты СтМЭС'!I7=0,"",'к-ты СтМЭС'!I7)</f>
        <v>0.035</v>
      </c>
      <c r="J7" s="166">
        <f>SUM(F7,I7)</f>
        <v>0.8250000000000001</v>
      </c>
      <c r="K7" s="114">
        <f>J7/0.93</f>
        <v>0.8870967741935484</v>
      </c>
      <c r="L7" s="25">
        <f>K7/E7</f>
        <v>0.1408090117767537</v>
      </c>
      <c r="M7" s="191"/>
      <c r="N7" s="190"/>
    </row>
    <row r="8" spans="1:13" ht="19.5" customHeight="1" thickBot="1">
      <c r="A8" s="1"/>
      <c r="B8" s="205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>IF('к-ты СтМЭС'!I8=0,"",'к-ты СтМЭС'!I8)</f>
      </c>
      <c r="J8" s="44"/>
      <c r="K8" s="40"/>
      <c r="L8" s="117"/>
      <c r="M8" s="192"/>
    </row>
    <row r="9" spans="1:14" ht="19.5" customHeight="1">
      <c r="A9" s="1"/>
      <c r="B9" s="204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>IF('к-ты СтМЭС'!I9=0,"",'к-ты СтМЭС'!I9)</f>
        <v>0.01</v>
      </c>
      <c r="J9" s="166">
        <f>SUM(F9,I9)</f>
        <v>3.34</v>
      </c>
      <c r="K9" s="114">
        <f>J9/0.93</f>
        <v>3.591397849462365</v>
      </c>
      <c r="L9" s="25">
        <f>K9/E9</f>
        <v>0.3591397849462365</v>
      </c>
      <c r="M9" s="191"/>
      <c r="N9" s="190"/>
    </row>
    <row r="10" spans="1:13" ht="19.5" customHeight="1" thickBot="1">
      <c r="A10" s="1"/>
      <c r="B10" s="205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>IF('к-ты СтМЭС'!I10=0,"",'к-ты СтМЭС'!I10)</f>
      </c>
      <c r="J10" s="44"/>
      <c r="K10" s="40"/>
      <c r="L10" s="117"/>
      <c r="M10" s="192"/>
    </row>
    <row r="11" spans="1:14" ht="19.5" customHeight="1">
      <c r="A11" s="1"/>
      <c r="B11" s="204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>IF('к-ты СтМЭС'!I11=0,"",'к-ты СтМЭС'!I11)</f>
      </c>
      <c r="J11" s="166"/>
      <c r="K11" s="114"/>
      <c r="L11" s="25"/>
      <c r="M11" s="191"/>
      <c r="N11" s="190"/>
    </row>
    <row r="12" spans="1:13" ht="19.5" customHeight="1" thickBot="1">
      <c r="A12" s="1"/>
      <c r="B12" s="205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>IF('к-ты СтМЭС'!I12=0,"",'к-ты СтМЭС'!I12)</f>
      </c>
      <c r="J12" s="44">
        <f>SUM(F12,I12)</f>
        <v>0.55</v>
      </c>
      <c r="K12" s="40">
        <f>J12/0.93</f>
        <v>0.5913978494623656</v>
      </c>
      <c r="L12" s="117">
        <f>K12/E12</f>
        <v>0.05913978494623656</v>
      </c>
      <c r="M12" s="192"/>
    </row>
    <row r="13" spans="1:14" ht="19.5" customHeight="1">
      <c r="A13" s="1"/>
      <c r="B13" s="204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>IF('к-ты СтМЭС'!I13=0,"",'к-ты СтМЭС'!I13)</f>
      </c>
      <c r="J13" s="166">
        <f>SUM(F13,I13)</f>
        <v>0.049</v>
      </c>
      <c r="K13" s="114">
        <f>J13/0.93</f>
        <v>0.05268817204301075</v>
      </c>
      <c r="L13" s="25">
        <f>K13/E13</f>
        <v>0.03293010752688172</v>
      </c>
      <c r="M13" s="191"/>
      <c r="N13" s="190"/>
    </row>
    <row r="14" spans="1:13" ht="19.5" customHeight="1" thickBot="1">
      <c r="A14" s="1"/>
      <c r="B14" s="205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>IF('к-ты СтМЭС'!I14=0,"",'к-ты СтМЭС'!I14)</f>
      </c>
      <c r="J14" s="44"/>
      <c r="K14" s="40"/>
      <c r="L14" s="117"/>
      <c r="M14" s="192"/>
    </row>
    <row r="15" spans="1:14" ht="19.5" customHeight="1">
      <c r="A15" s="1"/>
      <c r="B15" s="204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>IF('к-ты СтМЭС'!I15=0,"",'к-ты СтМЭС'!I15)</f>
      </c>
      <c r="J15" s="166">
        <f>SUM(F15,I15)</f>
        <v>0.41</v>
      </c>
      <c r="K15" s="114">
        <f>J15/0.93</f>
        <v>0.4408602150537634</v>
      </c>
      <c r="L15" s="25">
        <f>K15/E15</f>
        <v>0.17634408602150536</v>
      </c>
      <c r="M15" s="191"/>
      <c r="N15" s="190"/>
    </row>
    <row r="16" spans="1:13" ht="19.5" customHeight="1" thickBot="1">
      <c r="A16" s="1"/>
      <c r="B16" s="205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>IF('к-ты СтМЭС'!I16=0,"",'к-ты СтМЭС'!I16)</f>
      </c>
      <c r="J16" s="44"/>
      <c r="K16" s="40"/>
      <c r="L16" s="117"/>
      <c r="M16" s="192"/>
    </row>
    <row r="17" spans="1:14" ht="19.5" customHeight="1">
      <c r="A17" s="1"/>
      <c r="B17" s="204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>IF('к-ты СтМЭС'!I17=0,"",'к-ты СтМЭС'!I17)</f>
      </c>
      <c r="J17" s="166"/>
      <c r="K17" s="114"/>
      <c r="L17" s="25"/>
      <c r="M17" s="191"/>
      <c r="N17" s="190"/>
    </row>
    <row r="18" spans="1:13" ht="19.5" customHeight="1" thickBot="1">
      <c r="A18" s="1"/>
      <c r="B18" s="205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>IF('к-ты СтМЭС'!I18=0,"",'к-ты СтМЭС'!I18)</f>
      </c>
      <c r="J18" s="44">
        <f>SUM(F18,I18)</f>
        <v>0.41</v>
      </c>
      <c r="K18" s="40">
        <f aca="true" t="shared" si="0" ref="K18:K23">J18/0.93</f>
        <v>0.4408602150537634</v>
      </c>
      <c r="L18" s="117">
        <f>K18/E18</f>
        <v>0.17634408602150536</v>
      </c>
      <c r="M18" s="192"/>
    </row>
    <row r="19" spans="1:14" ht="19.5" customHeight="1">
      <c r="A19" s="1"/>
      <c r="B19" s="204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>IF('к-ты СтМЭС'!I19=0,"",'к-ты СтМЭС'!I19)</f>
        <v>0.027</v>
      </c>
      <c r="J19" s="166">
        <f>SUM(F19,I19)</f>
        <v>0.437</v>
      </c>
      <c r="K19" s="114">
        <f t="shared" si="0"/>
        <v>0.46989247311827953</v>
      </c>
      <c r="L19" s="25">
        <f>K19/E19</f>
        <v>0.1879569892473118</v>
      </c>
      <c r="M19" s="191"/>
      <c r="N19" s="190"/>
    </row>
    <row r="20" spans="1:13" ht="19.5" customHeight="1" thickBot="1">
      <c r="A20" s="1"/>
      <c r="B20" s="205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>IF('к-ты СтМЭС'!I20=0,"",'к-ты СтМЭС'!I20)</f>
      </c>
      <c r="J20" s="44">
        <f>SUM(F20,I20)</f>
        <v>0</v>
      </c>
      <c r="K20" s="40">
        <f t="shared" si="0"/>
        <v>0</v>
      </c>
      <c r="L20" s="117">
        <f>K20/E20</f>
        <v>0</v>
      </c>
      <c r="M20" s="192"/>
    </row>
    <row r="21" spans="1:14" ht="19.5" customHeight="1">
      <c r="A21" s="1"/>
      <c r="B21" s="204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>IF('к-ты СтМЭС'!I21=0,"",'к-ты СтМЭС'!I21)</f>
      </c>
      <c r="J21" s="166"/>
      <c r="K21" s="114"/>
      <c r="L21" s="25"/>
      <c r="M21" s="191"/>
      <c r="N21" s="190"/>
    </row>
    <row r="22" spans="1:13" ht="19.5" customHeight="1" thickBot="1">
      <c r="A22" s="1"/>
      <c r="B22" s="205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>IF('к-ты СтМЭС'!I22=0,"",'к-ты СтМЭС'!I22)</f>
        <v>0.4</v>
      </c>
      <c r="J22" s="44">
        <f>SUM(F22,I22)</f>
        <v>1.5499999999999998</v>
      </c>
      <c r="K22" s="40">
        <f t="shared" si="0"/>
        <v>1.6666666666666663</v>
      </c>
      <c r="L22" s="117">
        <f>K22/E22</f>
        <v>0.6666666666666665</v>
      </c>
      <c r="M22" s="192"/>
    </row>
    <row r="23" spans="1:14" ht="19.5" customHeight="1">
      <c r="A23" s="1"/>
      <c r="B23" s="204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>IF('к-ты СтМЭС'!I23=0,"",'к-ты СтМЭС'!I23)</f>
        <v>0.6599999999999999</v>
      </c>
      <c r="J23" s="166">
        <f>SUM(F23,I23)</f>
        <v>1.18</v>
      </c>
      <c r="K23" s="114">
        <f t="shared" si="0"/>
        <v>1.268817204301075</v>
      </c>
      <c r="L23" s="25">
        <f>K23/E23</f>
        <v>0.7048984468339305</v>
      </c>
      <c r="M23" s="191"/>
      <c r="N23" s="190"/>
    </row>
    <row r="24" spans="1:13" ht="19.5" customHeight="1" thickBot="1">
      <c r="A24" s="1"/>
      <c r="B24" s="205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>IF('к-ты СтМЭС'!I24=0,"",'к-ты СтМЭС'!I24)</f>
      </c>
      <c r="J24" s="44"/>
      <c r="K24" s="40"/>
      <c r="L24" s="117"/>
      <c r="M24" s="192"/>
    </row>
    <row r="25" spans="1:14" ht="19.5" customHeight="1">
      <c r="A25" s="1"/>
      <c r="B25" s="204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>IF('к-ты СтМЭС'!I25=0,"",'к-ты СтМЭС'!I25)</f>
      </c>
      <c r="J25" s="166"/>
      <c r="K25" s="114"/>
      <c r="L25" s="25"/>
      <c r="M25" s="191"/>
      <c r="N25" s="190"/>
    </row>
    <row r="26" spans="1:13" ht="19.5" customHeight="1" thickBot="1">
      <c r="A26" s="1"/>
      <c r="B26" s="205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>IF('к-ты СтМЭС'!I26=0,"",'к-ты СтМЭС'!I26)</f>
      </c>
      <c r="J26" s="44">
        <f>SUM(F26,I26)</f>
        <v>0.49</v>
      </c>
      <c r="K26" s="40">
        <f>J26/0.93</f>
        <v>0.5268817204301075</v>
      </c>
      <c r="L26" s="117">
        <f>K26/E26</f>
        <v>0.3293010752688172</v>
      </c>
      <c r="M26" s="192"/>
    </row>
    <row r="27" spans="1:14" ht="19.5" customHeight="1">
      <c r="A27" s="1"/>
      <c r="B27" s="204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>IF('к-ты СтМЭС'!I27=0,"",'к-ты СтМЭС'!I27)</f>
      </c>
      <c r="J27" s="166"/>
      <c r="K27" s="114"/>
      <c r="L27" s="25"/>
      <c r="M27" s="191"/>
      <c r="N27" s="190"/>
    </row>
    <row r="28" spans="1:13" ht="19.5" customHeight="1" thickBot="1">
      <c r="A28" s="1"/>
      <c r="B28" s="205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>IF('к-ты СтМЭС'!I28=0,"",'к-ты СтМЭС'!I28)</f>
      </c>
      <c r="J28" s="44">
        <f>SUM(F28,I28)</f>
        <v>0.12</v>
      </c>
      <c r="K28" s="40">
        <f>J28/0.93</f>
        <v>0.12903225806451613</v>
      </c>
      <c r="L28" s="117">
        <f>K28/E28</f>
        <v>0.08064516129032258</v>
      </c>
      <c r="M28" s="192"/>
    </row>
    <row r="29" spans="1:14" ht="19.5" customHeight="1">
      <c r="A29" s="1"/>
      <c r="B29" s="204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>IF('к-ты СтМЭС'!I29=0,"",'к-ты СтМЭС'!I29)</f>
        <v>0.04</v>
      </c>
      <c r="J29" s="166">
        <f>SUM(F29,I29)</f>
        <v>0.22</v>
      </c>
      <c r="K29" s="114">
        <f>J29/0.93</f>
        <v>0.23655913978494622</v>
      </c>
      <c r="L29" s="25">
        <f>K29/E29</f>
        <v>0.14784946236559138</v>
      </c>
      <c r="M29" s="191"/>
      <c r="N29" s="190"/>
    </row>
    <row r="30" spans="1:13" ht="19.5" customHeight="1" thickBot="1">
      <c r="A30" s="1"/>
      <c r="B30" s="205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>IF('к-ты СтМЭС'!I30=0,"",'к-ты СтМЭС'!I30)</f>
      </c>
      <c r="J30" s="44"/>
      <c r="K30" s="40"/>
      <c r="L30" s="117"/>
      <c r="M30" s="192"/>
    </row>
    <row r="31" spans="1:14" ht="19.5" customHeight="1">
      <c r="A31" s="1"/>
      <c r="B31" s="204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>IF('к-ты СтМЭС'!I31=0,"",'к-ты СтМЭС'!I31)</f>
      </c>
      <c r="J31" s="166"/>
      <c r="K31" s="114"/>
      <c r="L31" s="25"/>
      <c r="M31" s="191"/>
      <c r="N31" s="190"/>
    </row>
    <row r="32" spans="1:13" ht="19.5" customHeight="1" thickBot="1">
      <c r="A32" s="1"/>
      <c r="B32" s="205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>IF('к-ты СтМЭС'!I32=0,"",'к-ты СтМЭС'!I32)</f>
        <v>0.007</v>
      </c>
      <c r="J32" s="44">
        <f>SUM(F32,I32)</f>
        <v>0.197</v>
      </c>
      <c r="K32" s="40">
        <f>J32/0.93</f>
        <v>0.2118279569892473</v>
      </c>
      <c r="L32" s="117">
        <f>K32/E32</f>
        <v>0.2118279569892473</v>
      </c>
      <c r="M32" s="192"/>
    </row>
    <row r="33" spans="1:14" ht="19.5" customHeight="1">
      <c r="A33" s="1"/>
      <c r="B33" s="204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>IF('к-ты СтМЭС'!I33=0,"",'к-ты СтМЭС'!I33)</f>
      </c>
      <c r="J33" s="166"/>
      <c r="K33" s="114"/>
      <c r="L33" s="25"/>
      <c r="M33" s="191"/>
      <c r="N33" s="190"/>
    </row>
    <row r="34" spans="1:13" ht="19.5" customHeight="1" thickBot="1">
      <c r="A34" s="1"/>
      <c r="B34" s="205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>IF('к-ты СтМЭС'!I34=0,"",'к-ты СтМЭС'!I34)</f>
      </c>
      <c r="J34" s="44">
        <f>SUM(F34,I34)</f>
        <v>0.033</v>
      </c>
      <c r="K34" s="40">
        <f>J34/0.93</f>
        <v>0.035483870967741936</v>
      </c>
      <c r="L34" s="117">
        <f>K34/E34</f>
        <v>0.014193548387096775</v>
      </c>
      <c r="M34" s="192"/>
    </row>
    <row r="35" spans="1:14" ht="19.5" customHeight="1">
      <c r="A35" s="1"/>
      <c r="B35" s="204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>IF('к-ты СтМЭС'!I35=0,"",'к-ты СтМЭС'!I35)</f>
        <v>0.01</v>
      </c>
      <c r="J35" s="166">
        <f>SUM(F35,I35)</f>
        <v>1.32</v>
      </c>
      <c r="K35" s="114">
        <f>J35/0.93</f>
        <v>1.4193548387096775</v>
      </c>
      <c r="L35" s="25">
        <f>K35/E35</f>
        <v>0.3548387096774194</v>
      </c>
      <c r="M35" s="191"/>
      <c r="N35" s="190"/>
    </row>
    <row r="36" spans="1:13" ht="19.5" customHeight="1" thickBot="1">
      <c r="A36" s="1"/>
      <c r="B36" s="205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>IF('к-ты СтМЭС'!I36=0,"",'к-ты СтМЭС'!I36)</f>
      </c>
      <c r="J36" s="44"/>
      <c r="K36" s="40"/>
      <c r="L36" s="117"/>
      <c r="M36" s="192"/>
    </row>
    <row r="37" spans="1:16" ht="30" customHeight="1" thickBot="1">
      <c r="A37" s="1"/>
      <c r="B37" s="168"/>
      <c r="C37" s="169" t="s">
        <v>25</v>
      </c>
      <c r="D37" s="170"/>
      <c r="E37" s="171">
        <f>SUMIF(F5:F36,"&lt;&gt;Откл.",E5:F36)</f>
        <v>78.99999999999999</v>
      </c>
      <c r="F37" s="172">
        <f>SUM(F5:F36)</f>
        <v>13.852</v>
      </c>
      <c r="G37" s="173">
        <f>F37/E37</f>
        <v>0.17534177215189878</v>
      </c>
      <c r="H37" s="172">
        <f>SUM(H5:H36)</f>
        <v>15.391111111111107</v>
      </c>
      <c r="I37" s="174">
        <f>SUM(I5:I36)</f>
        <v>2.1149999999999998</v>
      </c>
      <c r="J37" s="172">
        <f>SUM(F37,I37)</f>
        <v>15.967</v>
      </c>
      <c r="K37" s="175">
        <f>J37/0.93</f>
        <v>17.168817204301074</v>
      </c>
      <c r="L37" s="176">
        <f>K37/E37</f>
        <v>0.21732680005444402</v>
      </c>
      <c r="N37" s="22"/>
      <c r="P37" s="167"/>
    </row>
    <row r="38" spans="1:12" ht="27.75" customHeight="1" thickBot="1">
      <c r="A38" s="1"/>
      <c r="B38" s="212" t="s">
        <v>232</v>
      </c>
      <c r="C38" s="213" t="s">
        <v>232</v>
      </c>
      <c r="D38" s="213"/>
      <c r="E38" s="213"/>
      <c r="F38" s="213"/>
      <c r="G38" s="213"/>
      <c r="H38" s="213"/>
      <c r="I38" s="213"/>
      <c r="J38" s="213"/>
      <c r="K38" s="213"/>
      <c r="L38" s="214"/>
    </row>
    <row r="39" spans="1:14" ht="19.5" customHeight="1">
      <c r="A39" s="1"/>
      <c r="B39" s="204">
        <v>1</v>
      </c>
      <c r="C39" s="118" t="s">
        <v>233</v>
      </c>
      <c r="D39" s="33" t="s">
        <v>5</v>
      </c>
      <c r="E39" s="34">
        <v>16</v>
      </c>
      <c r="F39" s="45" t="s">
        <v>234</v>
      </c>
      <c r="G39" s="34"/>
      <c r="H39" s="35"/>
      <c r="I39" s="36">
        <f>IF('к-ты СтМЭС'!I38=0,"",'к-ты СтМЭС'!I38)</f>
      </c>
      <c r="J39" s="166"/>
      <c r="K39" s="114"/>
      <c r="L39" s="25"/>
      <c r="M39" s="191"/>
      <c r="N39" s="190"/>
    </row>
    <row r="40" spans="1:13" ht="19.5" customHeight="1" thickBot="1">
      <c r="A40" s="1"/>
      <c r="B40" s="205"/>
      <c r="C40" s="119" t="s">
        <v>215</v>
      </c>
      <c r="D40" s="37" t="s">
        <v>6</v>
      </c>
      <c r="E40" s="38">
        <v>10</v>
      </c>
      <c r="F40" s="42">
        <v>9.85</v>
      </c>
      <c r="G40" s="38">
        <f>(H40/E40)*100</f>
        <v>109.44444444444446</v>
      </c>
      <c r="H40" s="43">
        <f>F40/0.9</f>
        <v>10.944444444444445</v>
      </c>
      <c r="I40" s="40">
        <f>IF('к-ты СтМЭС'!I39=0,"",'к-ты СтМЭС'!I39)</f>
        <v>0.466</v>
      </c>
      <c r="J40" s="44">
        <f>SUM(F40,I40)</f>
        <v>10.315999999999999</v>
      </c>
      <c r="K40" s="40">
        <f>J40/0.93</f>
        <v>11.092473118279568</v>
      </c>
      <c r="L40" s="117">
        <f>K40/E40</f>
        <v>1.1092473118279567</v>
      </c>
      <c r="M40" s="192"/>
    </row>
    <row r="41" spans="1:14" ht="19.5" customHeight="1">
      <c r="A41" s="1"/>
      <c r="B41" s="204">
        <v>2</v>
      </c>
      <c r="C41" s="118" t="s">
        <v>235</v>
      </c>
      <c r="D41" s="33" t="s">
        <v>5</v>
      </c>
      <c r="E41" s="34">
        <v>10</v>
      </c>
      <c r="F41" s="45">
        <v>0.96</v>
      </c>
      <c r="G41" s="34">
        <f>(H41/E41)*100</f>
        <v>10.666666666666666</v>
      </c>
      <c r="H41" s="35">
        <f>F41/0.9</f>
        <v>1.0666666666666667</v>
      </c>
      <c r="I41" s="36">
        <f>IF('к-ты СтМЭС'!I40=0,"",'к-ты СтМЭС'!I40)</f>
      </c>
      <c r="J41" s="166">
        <f>SUM(F41,I41)</f>
        <v>0.96</v>
      </c>
      <c r="K41" s="114">
        <f>J41/0.93</f>
        <v>1.032258064516129</v>
      </c>
      <c r="L41" s="25">
        <f>K41/E41</f>
        <v>0.1032258064516129</v>
      </c>
      <c r="M41" s="191"/>
      <c r="N41" s="190"/>
    </row>
    <row r="42" spans="1:13" ht="19.5" customHeight="1" thickBot="1">
      <c r="A42" s="1"/>
      <c r="B42" s="205"/>
      <c r="C42" s="119" t="s">
        <v>215</v>
      </c>
      <c r="D42" s="37" t="s">
        <v>6</v>
      </c>
      <c r="E42" s="38">
        <v>7.5</v>
      </c>
      <c r="F42" s="42" t="s">
        <v>134</v>
      </c>
      <c r="G42" s="38"/>
      <c r="H42" s="43"/>
      <c r="I42" s="40">
        <f>IF('к-ты СтМЭС'!I41=0,"",'к-ты СтМЭС'!I41)</f>
      </c>
      <c r="J42" s="44"/>
      <c r="K42" s="40"/>
      <c r="L42" s="117"/>
      <c r="M42" s="192"/>
    </row>
    <row r="43" spans="1:14" ht="19.5" customHeight="1">
      <c r="A43" s="1"/>
      <c r="B43" s="204">
        <v>3</v>
      </c>
      <c r="C43" s="118" t="s">
        <v>236</v>
      </c>
      <c r="D43" s="33" t="s">
        <v>5</v>
      </c>
      <c r="E43" s="34">
        <v>2.5</v>
      </c>
      <c r="F43" s="45" t="s">
        <v>134</v>
      </c>
      <c r="G43" s="34"/>
      <c r="H43" s="35"/>
      <c r="I43" s="36">
        <f>IF('к-ты СтМЭС'!I42=0,"",'к-ты СтМЭС'!I42)</f>
      </c>
      <c r="J43" s="166"/>
      <c r="K43" s="114"/>
      <c r="L43" s="25"/>
      <c r="M43" s="191"/>
      <c r="N43" s="190"/>
    </row>
    <row r="44" spans="1:13" ht="19.5" customHeight="1" thickBot="1">
      <c r="A44" s="1"/>
      <c r="B44" s="205"/>
      <c r="C44" s="119" t="s">
        <v>237</v>
      </c>
      <c r="D44" s="37" t="s">
        <v>6</v>
      </c>
      <c r="E44" s="38">
        <v>2.5</v>
      </c>
      <c r="F44" s="42">
        <v>0.61</v>
      </c>
      <c r="G44" s="38">
        <f>(H44/E44)*100</f>
        <v>27.111111111111107</v>
      </c>
      <c r="H44" s="43">
        <f>F44/0.9</f>
        <v>0.6777777777777777</v>
      </c>
      <c r="I44" s="40">
        <f>IF('к-ты СтМЭС'!I43=0,"",'к-ты СтМЭС'!I43)</f>
        <v>0.98</v>
      </c>
      <c r="J44" s="44">
        <f>SUM(F44,I44)</f>
        <v>1.5899999999999999</v>
      </c>
      <c r="K44" s="40">
        <f>J44/0.93</f>
        <v>1.7096774193548385</v>
      </c>
      <c r="L44" s="117">
        <f>K44/E44</f>
        <v>0.6838709677419355</v>
      </c>
      <c r="M44" s="192"/>
    </row>
    <row r="45" spans="1:14" ht="19.5" customHeight="1">
      <c r="A45" s="1"/>
      <c r="B45" s="204">
        <v>4</v>
      </c>
      <c r="C45" s="118" t="s">
        <v>238</v>
      </c>
      <c r="D45" s="33" t="s">
        <v>5</v>
      </c>
      <c r="E45" s="34">
        <v>1.6</v>
      </c>
      <c r="F45" s="45" t="s">
        <v>134</v>
      </c>
      <c r="G45" s="34"/>
      <c r="H45" s="35"/>
      <c r="I45" s="36">
        <f>IF('к-ты СтМЭС'!I44=0,"",'к-ты СтМЭС'!I44)</f>
      </c>
      <c r="J45" s="166"/>
      <c r="K45" s="114"/>
      <c r="L45" s="25"/>
      <c r="M45" s="191"/>
      <c r="N45" s="190"/>
    </row>
    <row r="46" spans="1:13" ht="19.5" customHeight="1" thickBot="1">
      <c r="A46" s="1"/>
      <c r="B46" s="205"/>
      <c r="C46" s="119" t="s">
        <v>220</v>
      </c>
      <c r="D46" s="37" t="s">
        <v>6</v>
      </c>
      <c r="E46" s="38">
        <v>1.6</v>
      </c>
      <c r="F46" s="42">
        <v>0.065</v>
      </c>
      <c r="G46" s="38">
        <f>(H46/E46)*100</f>
        <v>4.513888888888888</v>
      </c>
      <c r="H46" s="43">
        <f>F46/0.9</f>
        <v>0.07222222222222223</v>
      </c>
      <c r="I46" s="40">
        <f>IF('к-ты СтМЭС'!I45=0,"",'к-ты СтМЭС'!I45)</f>
        <v>0.021</v>
      </c>
      <c r="J46" s="44">
        <f>SUM(F46,I46)</f>
        <v>0.08600000000000001</v>
      </c>
      <c r="K46" s="40">
        <f>J46/0.93</f>
        <v>0.0924731182795699</v>
      </c>
      <c r="L46" s="117">
        <f>K46/E46</f>
        <v>0.05779569892473119</v>
      </c>
      <c r="M46" s="192"/>
    </row>
    <row r="47" spans="1:14" ht="19.5" customHeight="1">
      <c r="A47" s="1"/>
      <c r="B47" s="204">
        <v>5</v>
      </c>
      <c r="C47" s="118" t="s">
        <v>239</v>
      </c>
      <c r="D47" s="33" t="s">
        <v>5</v>
      </c>
      <c r="E47" s="34">
        <v>1.6</v>
      </c>
      <c r="F47" s="45">
        <v>0.049</v>
      </c>
      <c r="G47" s="34">
        <f>(H47/E47)*100</f>
        <v>3.4027777777777777</v>
      </c>
      <c r="H47" s="35">
        <f>F47/0.9</f>
        <v>0.05444444444444445</v>
      </c>
      <c r="I47" s="36">
        <f>IF('к-ты СтМЭС'!I46=0,"",'к-ты СтМЭС'!I46)</f>
      </c>
      <c r="J47" s="166">
        <f>SUM(F47,I47)</f>
        <v>0.049</v>
      </c>
      <c r="K47" s="114">
        <f>J47/0.93</f>
        <v>0.05268817204301075</v>
      </c>
      <c r="L47" s="25">
        <f>K47/E47</f>
        <v>0.03293010752688172</v>
      </c>
      <c r="M47" s="191"/>
      <c r="N47" s="190"/>
    </row>
    <row r="48" spans="1:13" ht="19.5" customHeight="1" thickBot="1">
      <c r="A48" s="1"/>
      <c r="B48" s="205"/>
      <c r="C48" s="119" t="s">
        <v>220</v>
      </c>
      <c r="D48" s="37" t="s">
        <v>6</v>
      </c>
      <c r="E48" s="38">
        <v>1.6</v>
      </c>
      <c r="F48" s="42" t="s">
        <v>134</v>
      </c>
      <c r="G48" s="38"/>
      <c r="H48" s="43"/>
      <c r="I48" s="40">
        <f>IF('к-ты СтМЭС'!I47=0,"",'к-ты СтМЭС'!I47)</f>
      </c>
      <c r="J48" s="44"/>
      <c r="K48" s="40"/>
      <c r="L48" s="117"/>
      <c r="M48" s="192"/>
    </row>
    <row r="49" spans="1:14" ht="19.5" customHeight="1">
      <c r="A49" s="1"/>
      <c r="B49" s="204">
        <v>6</v>
      </c>
      <c r="C49" s="118" t="s">
        <v>240</v>
      </c>
      <c r="D49" s="33" t="s">
        <v>5</v>
      </c>
      <c r="E49" s="34">
        <v>1.6</v>
      </c>
      <c r="F49" s="45">
        <v>0.21</v>
      </c>
      <c r="G49" s="34">
        <f>(H49/E49)*100</f>
        <v>14.583333333333332</v>
      </c>
      <c r="H49" s="35">
        <f>F49/0.9</f>
        <v>0.2333333333333333</v>
      </c>
      <c r="I49" s="36">
        <f>IF('к-ты СтМЭС'!I48=0,"",'к-ты СтМЭС'!I48)</f>
      </c>
      <c r="J49" s="166">
        <f>SUM(F49,I49)</f>
        <v>0.21</v>
      </c>
      <c r="K49" s="114">
        <f>J49/0.93</f>
        <v>0.2258064516129032</v>
      </c>
      <c r="L49" s="25">
        <f>K49/E49</f>
        <v>0.14112903225806447</v>
      </c>
      <c r="M49" s="191"/>
      <c r="N49" s="190"/>
    </row>
    <row r="50" spans="1:13" ht="19.5" customHeight="1" thickBot="1">
      <c r="A50" s="1"/>
      <c r="B50" s="205"/>
      <c r="C50" s="119" t="s">
        <v>220</v>
      </c>
      <c r="D50" s="37" t="s">
        <v>6</v>
      </c>
      <c r="E50" s="38">
        <v>1.6</v>
      </c>
      <c r="F50" s="42" t="s">
        <v>134</v>
      </c>
      <c r="G50" s="38"/>
      <c r="H50" s="43"/>
      <c r="I50" s="40">
        <f>IF('к-ты СтМЭС'!I49=0,"",'к-ты СтМЭС'!I49)</f>
      </c>
      <c r="J50" s="44"/>
      <c r="K50" s="40"/>
      <c r="L50" s="117"/>
      <c r="M50" s="192"/>
    </row>
    <row r="51" spans="1:14" ht="19.5" customHeight="1">
      <c r="A51" s="1"/>
      <c r="B51" s="204">
        <v>7</v>
      </c>
      <c r="C51" s="118" t="s">
        <v>241</v>
      </c>
      <c r="D51" s="33" t="s">
        <v>5</v>
      </c>
      <c r="E51" s="34">
        <v>2.5</v>
      </c>
      <c r="F51" s="45" t="s">
        <v>134</v>
      </c>
      <c r="G51" s="34"/>
      <c r="H51" s="35"/>
      <c r="I51" s="36">
        <f>IF('к-ты СтМЭС'!I50=0,"",'к-ты СтМЭС'!I50)</f>
      </c>
      <c r="J51" s="166"/>
      <c r="K51" s="114"/>
      <c r="L51" s="25"/>
      <c r="M51" s="191"/>
      <c r="N51" s="190"/>
    </row>
    <row r="52" spans="1:13" ht="19.5" customHeight="1" thickBot="1">
      <c r="A52" s="1"/>
      <c r="B52" s="205"/>
      <c r="C52" s="119" t="s">
        <v>220</v>
      </c>
      <c r="D52" s="37" t="s">
        <v>6</v>
      </c>
      <c r="E52" s="38">
        <v>2.5</v>
      </c>
      <c r="F52" s="42">
        <v>0.61</v>
      </c>
      <c r="G52" s="38">
        <f aca="true" t="shared" si="1" ref="G52:G57">(H52/E52)*100</f>
        <v>27.111111111111107</v>
      </c>
      <c r="H52" s="43">
        <f aca="true" t="shared" si="2" ref="H52:H57">F52/0.9</f>
        <v>0.6777777777777777</v>
      </c>
      <c r="I52" s="40">
        <f>IF('к-ты СтМЭС'!I51=0,"",'к-ты СтМЭС'!I51)</f>
      </c>
      <c r="J52" s="44">
        <f aca="true" t="shared" si="3" ref="J52:J57">SUM(F52,I52)</f>
        <v>0.61</v>
      </c>
      <c r="K52" s="40">
        <f aca="true" t="shared" si="4" ref="K52:K63">J52/0.93</f>
        <v>0.6559139784946236</v>
      </c>
      <c r="L52" s="117">
        <f aca="true" t="shared" si="5" ref="L52:L57">K52/E52</f>
        <v>0.26236559139784943</v>
      </c>
      <c r="M52" s="192"/>
    </row>
    <row r="53" spans="1:14" ht="19.5" customHeight="1">
      <c r="A53" s="1"/>
      <c r="B53" s="204">
        <v>8</v>
      </c>
      <c r="C53" s="118" t="s">
        <v>242</v>
      </c>
      <c r="D53" s="33" t="s">
        <v>5</v>
      </c>
      <c r="E53" s="34">
        <v>6.3</v>
      </c>
      <c r="F53" s="45">
        <v>6.25</v>
      </c>
      <c r="G53" s="34">
        <f t="shared" si="1"/>
        <v>110.22927689594357</v>
      </c>
      <c r="H53" s="35">
        <f t="shared" si="2"/>
        <v>6.944444444444445</v>
      </c>
      <c r="I53" s="36">
        <f>IF('к-ты СтМЭС'!I52=0,"",'к-ты СтМЭС'!I52)</f>
        <v>0.6140000000000001</v>
      </c>
      <c r="J53" s="166">
        <f t="shared" si="3"/>
        <v>6.864</v>
      </c>
      <c r="K53" s="114">
        <f t="shared" si="4"/>
        <v>7.380645161290322</v>
      </c>
      <c r="L53" s="25">
        <f t="shared" si="5"/>
        <v>1.1715309779825909</v>
      </c>
      <c r="M53" s="191"/>
      <c r="N53" s="190"/>
    </row>
    <row r="54" spans="1:13" ht="19.5" customHeight="1" thickBot="1">
      <c r="A54" s="1"/>
      <c r="B54" s="205"/>
      <c r="C54" s="119" t="s">
        <v>220</v>
      </c>
      <c r="D54" s="37" t="s">
        <v>6</v>
      </c>
      <c r="E54" s="38">
        <v>4</v>
      </c>
      <c r="F54" s="42">
        <v>1.5</v>
      </c>
      <c r="G54" s="38">
        <f t="shared" si="1"/>
        <v>41.666666666666664</v>
      </c>
      <c r="H54" s="43">
        <f t="shared" si="2"/>
        <v>1.6666666666666665</v>
      </c>
      <c r="I54" s="40">
        <f>IF('к-ты СтМЭС'!I53=0,"",'к-ты СтМЭС'!I53)</f>
      </c>
      <c r="J54" s="44">
        <f t="shared" si="3"/>
        <v>1.5</v>
      </c>
      <c r="K54" s="40">
        <f t="shared" si="4"/>
        <v>1.6129032258064515</v>
      </c>
      <c r="L54" s="117">
        <f t="shared" si="5"/>
        <v>0.4032258064516129</v>
      </c>
      <c r="M54" s="192"/>
    </row>
    <row r="55" spans="1:14" ht="19.5" customHeight="1">
      <c r="A55" s="1"/>
      <c r="B55" s="204">
        <v>9</v>
      </c>
      <c r="C55" s="118" t="s">
        <v>243</v>
      </c>
      <c r="D55" s="33" t="s">
        <v>5</v>
      </c>
      <c r="E55" s="34">
        <v>1.6</v>
      </c>
      <c r="F55" s="45" t="s">
        <v>134</v>
      </c>
      <c r="G55" s="34"/>
      <c r="H55" s="35"/>
      <c r="I55" s="36">
        <f>IF('к-ты СтМЭС'!I54=0,"",'к-ты СтМЭС'!I54)</f>
      </c>
      <c r="J55" s="166"/>
      <c r="K55" s="114"/>
      <c r="L55" s="25">
        <f t="shared" si="5"/>
        <v>0</v>
      </c>
      <c r="M55" s="191"/>
      <c r="N55" s="190"/>
    </row>
    <row r="56" spans="1:13" ht="19.5" customHeight="1" thickBot="1">
      <c r="A56" s="1"/>
      <c r="B56" s="205"/>
      <c r="C56" s="119" t="s">
        <v>220</v>
      </c>
      <c r="D56" s="37" t="s">
        <v>6</v>
      </c>
      <c r="E56" s="38">
        <v>2.5</v>
      </c>
      <c r="F56" s="42">
        <v>0.72</v>
      </c>
      <c r="G56" s="38">
        <f t="shared" si="1"/>
        <v>31.999999999999996</v>
      </c>
      <c r="H56" s="43">
        <f t="shared" si="2"/>
        <v>0.7999999999999999</v>
      </c>
      <c r="I56" s="40">
        <f>IF('к-ты СтМЭС'!I55=0,"",'к-ты СтМЭС'!I55)</f>
        <v>0.01</v>
      </c>
      <c r="J56" s="44">
        <f t="shared" si="3"/>
        <v>0.73</v>
      </c>
      <c r="K56" s="40">
        <f t="shared" si="4"/>
        <v>0.7849462365591398</v>
      </c>
      <c r="L56" s="117">
        <f t="shared" si="5"/>
        <v>0.3139784946236559</v>
      </c>
      <c r="M56" s="192"/>
    </row>
    <row r="57" spans="1:14" ht="19.5" customHeight="1">
      <c r="A57" s="1"/>
      <c r="B57" s="204">
        <v>10</v>
      </c>
      <c r="C57" s="118" t="s">
        <v>244</v>
      </c>
      <c r="D57" s="33" t="s">
        <v>5</v>
      </c>
      <c r="E57" s="34">
        <v>1.6</v>
      </c>
      <c r="F57" s="45">
        <v>0.31</v>
      </c>
      <c r="G57" s="34">
        <f t="shared" si="1"/>
        <v>21.527777777777775</v>
      </c>
      <c r="H57" s="35">
        <f t="shared" si="2"/>
        <v>0.34444444444444444</v>
      </c>
      <c r="I57" s="36">
        <f>IF('к-ты СтМЭС'!I56=0,"",'к-ты СтМЭС'!I56)</f>
        <v>0.033</v>
      </c>
      <c r="J57" s="166">
        <f t="shared" si="3"/>
        <v>0.34299999999999997</v>
      </c>
      <c r="K57" s="114">
        <f t="shared" si="4"/>
        <v>0.36881720430107523</v>
      </c>
      <c r="L57" s="25">
        <f t="shared" si="5"/>
        <v>0.230510752688172</v>
      </c>
      <c r="M57" s="191"/>
      <c r="N57" s="190"/>
    </row>
    <row r="58" spans="1:13" ht="19.5" customHeight="1" thickBot="1">
      <c r="A58" s="1"/>
      <c r="B58" s="205"/>
      <c r="C58" s="119" t="s">
        <v>220</v>
      </c>
      <c r="D58" s="37" t="s">
        <v>6</v>
      </c>
      <c r="E58" s="38">
        <v>1.6</v>
      </c>
      <c r="F58" s="42" t="s">
        <v>134</v>
      </c>
      <c r="G58" s="38"/>
      <c r="H58" s="43"/>
      <c r="I58" s="40">
        <f>IF('к-ты СтМЭС'!I57=0,"",'к-ты СтМЭС'!I57)</f>
      </c>
      <c r="J58" s="44"/>
      <c r="K58" s="40"/>
      <c r="L58" s="117"/>
      <c r="M58" s="192"/>
    </row>
    <row r="59" spans="1:14" ht="19.5" customHeight="1">
      <c r="A59" s="1"/>
      <c r="B59" s="204">
        <v>11</v>
      </c>
      <c r="C59" s="118" t="s">
        <v>245</v>
      </c>
      <c r="D59" s="33" t="s">
        <v>5</v>
      </c>
      <c r="E59" s="34">
        <v>1</v>
      </c>
      <c r="F59" s="45">
        <v>0.082</v>
      </c>
      <c r="G59" s="34">
        <f>(H59/E59)*100</f>
        <v>9.11111111111111</v>
      </c>
      <c r="H59" s="35">
        <f>F59/0.9</f>
        <v>0.09111111111111111</v>
      </c>
      <c r="I59" s="36">
        <f>IF('к-ты СтМЭС'!I58=0,"",'к-ты СтМЭС'!I58)</f>
        <v>0.06</v>
      </c>
      <c r="J59" s="166">
        <f>SUM(F59,I59)</f>
        <v>0.14200000000000002</v>
      </c>
      <c r="K59" s="114">
        <f t="shared" si="4"/>
        <v>0.15268817204301077</v>
      </c>
      <c r="L59" s="25">
        <f>K59/E59</f>
        <v>0.15268817204301077</v>
      </c>
      <c r="M59" s="191"/>
      <c r="N59" s="190"/>
    </row>
    <row r="60" spans="1:13" ht="19.5" customHeight="1" thickBot="1">
      <c r="A60" s="1"/>
      <c r="B60" s="205"/>
      <c r="C60" s="119" t="s">
        <v>220</v>
      </c>
      <c r="D60" s="37" t="s">
        <v>6</v>
      </c>
      <c r="E60" s="38">
        <v>1</v>
      </c>
      <c r="F60" s="42" t="s">
        <v>134</v>
      </c>
      <c r="G60" s="38"/>
      <c r="H60" s="43"/>
      <c r="I60" s="40">
        <f>IF('к-ты СтМЭС'!I59=0,"",'к-ты СтМЭС'!I59)</f>
      </c>
      <c r="J60" s="44"/>
      <c r="K60" s="40"/>
      <c r="L60" s="117"/>
      <c r="M60" s="192"/>
    </row>
    <row r="61" spans="1:14" ht="19.5" customHeight="1">
      <c r="A61" s="1"/>
      <c r="B61" s="204">
        <v>12</v>
      </c>
      <c r="C61" s="118" t="s">
        <v>246</v>
      </c>
      <c r="D61" s="33" t="s">
        <v>5</v>
      </c>
      <c r="E61" s="34">
        <v>1.6</v>
      </c>
      <c r="F61" s="45">
        <v>0.082</v>
      </c>
      <c r="G61" s="34">
        <f>(H61/E61)*100</f>
        <v>5.694444444444445</v>
      </c>
      <c r="H61" s="35">
        <f>F61/0.9</f>
        <v>0.09111111111111111</v>
      </c>
      <c r="I61" s="36">
        <f>IF('к-ты СтМЭС'!I60=0,"",'к-ты СтМЭС'!I60)</f>
        <v>0.015</v>
      </c>
      <c r="J61" s="166">
        <f>SUM(F61,I61)</f>
        <v>0.097</v>
      </c>
      <c r="K61" s="114">
        <f t="shared" si="4"/>
        <v>0.1043010752688172</v>
      </c>
      <c r="L61" s="25">
        <f>K61/E61</f>
        <v>0.06518817204301075</v>
      </c>
      <c r="M61" s="191"/>
      <c r="N61" s="190"/>
    </row>
    <row r="62" spans="1:13" ht="19.5" customHeight="1" thickBot="1">
      <c r="A62" s="1"/>
      <c r="B62" s="205"/>
      <c r="C62" s="119" t="s">
        <v>220</v>
      </c>
      <c r="D62" s="37" t="s">
        <v>6</v>
      </c>
      <c r="E62" s="38">
        <v>1</v>
      </c>
      <c r="F62" s="42" t="s">
        <v>134</v>
      </c>
      <c r="G62" s="38"/>
      <c r="H62" s="43"/>
      <c r="I62" s="40">
        <f>IF('к-ты СтМЭС'!I61=0,"",'к-ты СтМЭС'!I61)</f>
      </c>
      <c r="J62" s="44"/>
      <c r="K62" s="40"/>
      <c r="L62" s="117"/>
      <c r="M62" s="192"/>
    </row>
    <row r="63" spans="1:14" ht="19.5" customHeight="1">
      <c r="A63" s="1"/>
      <c r="B63" s="204">
        <v>13</v>
      </c>
      <c r="C63" s="118" t="s">
        <v>247</v>
      </c>
      <c r="D63" s="33" t="s">
        <v>5</v>
      </c>
      <c r="E63" s="34">
        <v>1.6</v>
      </c>
      <c r="F63" s="45">
        <v>0.3</v>
      </c>
      <c r="G63" s="34">
        <f>(H63/E63)*100</f>
        <v>20.833333333333332</v>
      </c>
      <c r="H63" s="35">
        <f>F63/0.9</f>
        <v>0.3333333333333333</v>
      </c>
      <c r="I63" s="36">
        <f>IF('к-ты СтМЭС'!I62=0,"",'к-ты СтМЭС'!I62)</f>
        <v>0.023</v>
      </c>
      <c r="J63" s="166">
        <f>SUM(F63,I63)</f>
        <v>0.323</v>
      </c>
      <c r="K63" s="114">
        <f t="shared" si="4"/>
        <v>0.3473118279569892</v>
      </c>
      <c r="L63" s="25">
        <f>K63/E63</f>
        <v>0.21706989247311825</v>
      </c>
      <c r="M63" s="191"/>
      <c r="N63" s="190"/>
    </row>
    <row r="64" spans="1:13" ht="19.5" customHeight="1" thickBot="1">
      <c r="A64" s="1"/>
      <c r="B64" s="205"/>
      <c r="C64" s="119" t="s">
        <v>220</v>
      </c>
      <c r="D64" s="37" t="s">
        <v>6</v>
      </c>
      <c r="E64" s="38">
        <v>1.6</v>
      </c>
      <c r="F64" s="42" t="s">
        <v>134</v>
      </c>
      <c r="G64" s="38"/>
      <c r="H64" s="43"/>
      <c r="I64" s="40">
        <f>IF('к-ты СтМЭС'!I63=0,"",'к-ты СтМЭС'!I63)</f>
      </c>
      <c r="J64" s="44"/>
      <c r="K64" s="40"/>
      <c r="L64" s="117"/>
      <c r="M64" s="192"/>
    </row>
    <row r="65" spans="1:14" ht="19.5" customHeight="1">
      <c r="A65" s="1"/>
      <c r="B65" s="204">
        <v>14</v>
      </c>
      <c r="C65" s="118" t="s">
        <v>248</v>
      </c>
      <c r="D65" s="33" t="s">
        <v>5</v>
      </c>
      <c r="E65" s="34">
        <v>2.5</v>
      </c>
      <c r="F65" s="45" t="s">
        <v>134</v>
      </c>
      <c r="G65" s="34"/>
      <c r="H65" s="35"/>
      <c r="I65" s="36">
        <f>IF('к-ты СтМЭС'!I64=0,"",'к-ты СтМЭС'!I64)</f>
      </c>
      <c r="J65" s="166"/>
      <c r="K65" s="114"/>
      <c r="L65" s="25"/>
      <c r="M65" s="191"/>
      <c r="N65" s="190"/>
    </row>
    <row r="66" spans="1:13" ht="19.5" customHeight="1" thickBot="1">
      <c r="A66" s="1"/>
      <c r="B66" s="205"/>
      <c r="C66" s="119" t="s">
        <v>220</v>
      </c>
      <c r="D66" s="37" t="s">
        <v>6</v>
      </c>
      <c r="E66" s="38">
        <v>2.5</v>
      </c>
      <c r="F66" s="42">
        <v>0.34</v>
      </c>
      <c r="G66" s="38">
        <f>(H66/E66)*100</f>
        <v>15.11111111111111</v>
      </c>
      <c r="H66" s="43">
        <f>F66/0.9</f>
        <v>0.37777777777777777</v>
      </c>
      <c r="I66" s="40">
        <f>IF('к-ты СтМЭС'!I65=0,"",'к-ты СтМЭС'!I65)</f>
        <v>0.025</v>
      </c>
      <c r="J66" s="44">
        <f>SUM(F66,I66)</f>
        <v>0.36500000000000005</v>
      </c>
      <c r="K66" s="40">
        <f>J66/0.93</f>
        <v>0.39247311827956993</v>
      </c>
      <c r="L66" s="117">
        <f>K66/E66</f>
        <v>0.15698924731182798</v>
      </c>
      <c r="M66" s="192"/>
    </row>
    <row r="67" spans="1:16" ht="30" customHeight="1" thickBot="1">
      <c r="A67" s="1"/>
      <c r="B67" s="168"/>
      <c r="C67" s="169" t="s">
        <v>25</v>
      </c>
      <c r="D67" s="170"/>
      <c r="E67" s="171">
        <f>SUMIF(F39:F66,"&lt;&gt;Откл.",E39:E66)-SUMIF(F39:F66,"=ремонт",E39:E66)</f>
        <v>50.900000000000006</v>
      </c>
      <c r="F67" s="172">
        <f>SUM(F39:F66)</f>
        <v>21.938</v>
      </c>
      <c r="G67" s="173">
        <f>F67/E67</f>
        <v>0.43100196463654217</v>
      </c>
      <c r="H67" s="172">
        <f>SUM(H39:H66)</f>
        <v>24.375555555555554</v>
      </c>
      <c r="I67" s="174">
        <f>SUM(I39:I66)</f>
        <v>2.247</v>
      </c>
      <c r="J67" s="172">
        <f>SUM(F67,I67)</f>
        <v>24.185</v>
      </c>
      <c r="K67" s="175">
        <f>J67/0.93</f>
        <v>26.00537634408602</v>
      </c>
      <c r="L67" s="176">
        <f>K67/E67</f>
        <v>0.5109111266028687</v>
      </c>
      <c r="N67" s="22"/>
      <c r="P67" s="167"/>
    </row>
    <row r="68" spans="1:12" ht="27.75" customHeight="1" thickBot="1">
      <c r="A68" s="1"/>
      <c r="B68" s="212" t="s">
        <v>249</v>
      </c>
      <c r="C68" s="213" t="s">
        <v>249</v>
      </c>
      <c r="D68" s="213"/>
      <c r="E68" s="213"/>
      <c r="F68" s="213"/>
      <c r="G68" s="213"/>
      <c r="H68" s="213"/>
      <c r="I68" s="213"/>
      <c r="J68" s="213"/>
      <c r="K68" s="213"/>
      <c r="L68" s="214"/>
    </row>
    <row r="69" spans="1:12" ht="19.5" customHeight="1">
      <c r="A69" s="1"/>
      <c r="B69" s="218">
        <v>1</v>
      </c>
      <c r="C69" s="221" t="s">
        <v>250</v>
      </c>
      <c r="D69" s="33" t="s">
        <v>5</v>
      </c>
      <c r="E69" s="34">
        <v>10</v>
      </c>
      <c r="F69" s="45" t="s">
        <v>134</v>
      </c>
      <c r="G69" s="34"/>
      <c r="H69" s="35"/>
      <c r="I69" s="36">
        <f>IF('к-ты СтМЭС'!I67=0,"",'к-ты СтМЭС'!I67)</f>
      </c>
      <c r="J69" s="36"/>
      <c r="K69" s="36"/>
      <c r="L69" s="25"/>
    </row>
    <row r="70" spans="1:12" ht="19.5" customHeight="1">
      <c r="A70" s="1"/>
      <c r="B70" s="219"/>
      <c r="C70" s="222" t="s">
        <v>251</v>
      </c>
      <c r="D70" s="14" t="s">
        <v>6</v>
      </c>
      <c r="E70" s="15">
        <v>10</v>
      </c>
      <c r="F70" s="69" t="s">
        <v>134</v>
      </c>
      <c r="G70" s="15"/>
      <c r="H70" s="70"/>
      <c r="I70" s="23">
        <f>IF('к-ты СтМЭС'!I68=0,"",'к-ты СтМЭС'!I68)</f>
      </c>
      <c r="J70" s="23"/>
      <c r="K70" s="23"/>
      <c r="L70" s="32"/>
    </row>
    <row r="71" spans="1:12" ht="19.5" customHeight="1" thickBot="1">
      <c r="A71" s="1"/>
      <c r="B71" s="220"/>
      <c r="C71" s="223"/>
      <c r="D71" s="37" t="s">
        <v>33</v>
      </c>
      <c r="E71" s="38">
        <v>4</v>
      </c>
      <c r="F71" s="42">
        <v>3.91</v>
      </c>
      <c r="G71" s="38">
        <f>(H71/E71)*100</f>
        <v>108.6111111111111</v>
      </c>
      <c r="H71" s="43">
        <f>F71/0.9</f>
        <v>4.344444444444444</v>
      </c>
      <c r="I71" s="40">
        <f>IF('к-ты СтМЭС'!I69=0,"",'к-ты СтМЭС'!I69)</f>
        <v>1.75</v>
      </c>
      <c r="J71" s="44">
        <f>SUM(F71,I71)</f>
        <v>5.66</v>
      </c>
      <c r="K71" s="40">
        <f>J71/0.93</f>
        <v>6.086021505376344</v>
      </c>
      <c r="L71" s="27">
        <f>K71/E71</f>
        <v>1.521505376344086</v>
      </c>
    </row>
    <row r="72" spans="1:14" ht="19.5" customHeight="1">
      <c r="A72" s="1"/>
      <c r="B72" s="204">
        <v>2</v>
      </c>
      <c r="C72" s="118" t="s">
        <v>252</v>
      </c>
      <c r="D72" s="33" t="s">
        <v>5</v>
      </c>
      <c r="E72" s="34">
        <v>6.3</v>
      </c>
      <c r="F72" s="45">
        <v>0.164</v>
      </c>
      <c r="G72" s="34">
        <f>(H72/E72)*100</f>
        <v>2.8924162257495594</v>
      </c>
      <c r="H72" s="35">
        <f>F72/0.9</f>
        <v>0.18222222222222223</v>
      </c>
      <c r="I72" s="36">
        <f>IF('к-ты СтМЭС'!I70=0,"",'к-ты СтМЭС'!I70)</f>
        <v>0.9500000000000001</v>
      </c>
      <c r="J72" s="166">
        <f>SUM(F72,I72)</f>
        <v>1.114</v>
      </c>
      <c r="K72" s="114">
        <f>J72/0.93</f>
        <v>1.1978494623655915</v>
      </c>
      <c r="L72" s="25">
        <f>K72/E72</f>
        <v>0.19013483529612565</v>
      </c>
      <c r="M72" s="191"/>
      <c r="N72" s="190"/>
    </row>
    <row r="73" spans="1:13" ht="19.5" customHeight="1" thickBot="1">
      <c r="A73" s="1"/>
      <c r="B73" s="205"/>
      <c r="C73" s="119" t="s">
        <v>215</v>
      </c>
      <c r="D73" s="37" t="s">
        <v>6</v>
      </c>
      <c r="E73" s="38">
        <v>6.3</v>
      </c>
      <c r="F73" s="42" t="s">
        <v>134</v>
      </c>
      <c r="G73" s="38"/>
      <c r="H73" s="43"/>
      <c r="I73" s="40">
        <f>IF('к-ты СтМЭС'!I71=0,"",'к-ты СтМЭС'!I71)</f>
      </c>
      <c r="J73" s="44"/>
      <c r="K73" s="40"/>
      <c r="L73" s="117"/>
      <c r="M73" s="192"/>
    </row>
    <row r="74" spans="1:14" ht="19.5" customHeight="1">
      <c r="A74" s="1"/>
      <c r="B74" s="204">
        <v>3</v>
      </c>
      <c r="C74" s="118" t="s">
        <v>253</v>
      </c>
      <c r="D74" s="33" t="s">
        <v>5</v>
      </c>
      <c r="E74" s="34">
        <v>6.3</v>
      </c>
      <c r="F74" s="45" t="s">
        <v>134</v>
      </c>
      <c r="G74" s="34"/>
      <c r="H74" s="35"/>
      <c r="I74" s="36">
        <f>IF('к-ты СтМЭС'!I72=0,"",'к-ты СтМЭС'!I72)</f>
      </c>
      <c r="J74" s="166"/>
      <c r="K74" s="114"/>
      <c r="L74" s="25"/>
      <c r="M74" s="191"/>
      <c r="N74" s="190"/>
    </row>
    <row r="75" spans="1:13" ht="19.5" customHeight="1" thickBot="1">
      <c r="A75" s="1"/>
      <c r="B75" s="205"/>
      <c r="C75" s="119" t="s">
        <v>215</v>
      </c>
      <c r="D75" s="37" t="s">
        <v>6</v>
      </c>
      <c r="E75" s="38">
        <v>6.3</v>
      </c>
      <c r="F75" s="42">
        <v>0.409</v>
      </c>
      <c r="G75" s="38">
        <f>(H75/E75)*100</f>
        <v>7.213403880070548</v>
      </c>
      <c r="H75" s="43">
        <f>F75/0.9</f>
        <v>0.45444444444444443</v>
      </c>
      <c r="I75" s="40">
        <f>IF('к-ты СтМЭС'!I73=0,"",'к-ты СтМЭС'!I73)</f>
        <v>2.08</v>
      </c>
      <c r="J75" s="44">
        <f>SUM(F75,I75)</f>
        <v>2.489</v>
      </c>
      <c r="K75" s="40">
        <f>J75/0.93</f>
        <v>2.6763440860215053</v>
      </c>
      <c r="L75" s="117">
        <f>K75/E75</f>
        <v>0.42481652159071515</v>
      </c>
      <c r="M75" s="192"/>
    </row>
    <row r="76" spans="1:14" ht="19.5" customHeight="1">
      <c r="A76" s="1"/>
      <c r="B76" s="204">
        <v>4</v>
      </c>
      <c r="C76" s="118" t="s">
        <v>254</v>
      </c>
      <c r="D76" s="33" t="s">
        <v>5</v>
      </c>
      <c r="E76" s="34">
        <v>6.3</v>
      </c>
      <c r="F76" s="45" t="s">
        <v>134</v>
      </c>
      <c r="G76" s="34"/>
      <c r="H76" s="35"/>
      <c r="I76" s="36">
        <f>IF('к-ты СтМЭС'!I74=0,"",'к-ты СтМЭС'!I74)</f>
      </c>
      <c r="J76" s="166"/>
      <c r="K76" s="114"/>
      <c r="L76" s="25"/>
      <c r="M76" s="191"/>
      <c r="N76" s="190"/>
    </row>
    <row r="77" spans="1:13" ht="19.5" customHeight="1" thickBot="1">
      <c r="A77" s="1"/>
      <c r="B77" s="205"/>
      <c r="C77" s="119" t="s">
        <v>215</v>
      </c>
      <c r="D77" s="37" t="s">
        <v>6</v>
      </c>
      <c r="E77" s="38">
        <v>6.3</v>
      </c>
      <c r="F77" s="42">
        <v>0.16</v>
      </c>
      <c r="G77" s="38">
        <f>(H77/E77)*100</f>
        <v>2.8218694885361555</v>
      </c>
      <c r="H77" s="43">
        <f>F77/0.9</f>
        <v>0.17777777777777778</v>
      </c>
      <c r="I77" s="40">
        <f>IF('к-ты СтМЭС'!I75=0,"",'к-ты СтМЭС'!I75)</f>
        <v>0.007</v>
      </c>
      <c r="J77" s="44">
        <f>SUM(F77,I77)</f>
        <v>0.167</v>
      </c>
      <c r="K77" s="40">
        <f>J77/0.93</f>
        <v>0.17956989247311828</v>
      </c>
      <c r="L77" s="117">
        <f>K77/E77</f>
        <v>0.0285031575354156</v>
      </c>
      <c r="M77" s="192"/>
    </row>
    <row r="78" spans="1:14" ht="19.5" customHeight="1">
      <c r="A78" s="1"/>
      <c r="B78" s="204">
        <v>7</v>
      </c>
      <c r="C78" s="118" t="s">
        <v>255</v>
      </c>
      <c r="D78" s="33" t="s">
        <v>5</v>
      </c>
      <c r="E78" s="34">
        <v>4</v>
      </c>
      <c r="F78" s="45">
        <v>1.64</v>
      </c>
      <c r="G78" s="34">
        <f>(H78/E78)*100</f>
        <v>45.55555555555555</v>
      </c>
      <c r="H78" s="35">
        <f>F78/0.9</f>
        <v>1.822222222222222</v>
      </c>
      <c r="I78" s="36">
        <f>IF('к-ты СтМЭС'!I76=0,"",'к-ты СтМЭС'!I76)</f>
        <v>1.036</v>
      </c>
      <c r="J78" s="166">
        <f>SUM(F78,I78)</f>
        <v>2.676</v>
      </c>
      <c r="K78" s="114">
        <f>J78/0.93</f>
        <v>2.8774193548387097</v>
      </c>
      <c r="L78" s="25">
        <f>K78/E78</f>
        <v>0.7193548387096774</v>
      </c>
      <c r="M78" s="191"/>
      <c r="N78" s="190"/>
    </row>
    <row r="79" spans="1:13" ht="19.5" customHeight="1" thickBot="1">
      <c r="A79" s="1"/>
      <c r="B79" s="205"/>
      <c r="C79" s="119" t="s">
        <v>220</v>
      </c>
      <c r="D79" s="37" t="s">
        <v>6</v>
      </c>
      <c r="E79" s="38">
        <v>4</v>
      </c>
      <c r="F79" s="42" t="s">
        <v>134</v>
      </c>
      <c r="G79" s="38"/>
      <c r="H79" s="43"/>
      <c r="I79" s="40">
        <f>IF('к-ты СтМЭС'!I77=0,"",'к-ты СтМЭС'!I77)</f>
      </c>
      <c r="J79" s="44"/>
      <c r="K79" s="40"/>
      <c r="L79" s="117"/>
      <c r="M79" s="192"/>
    </row>
    <row r="80" spans="1:14" ht="19.5" customHeight="1">
      <c r="A80" s="1"/>
      <c r="B80" s="204">
        <v>8</v>
      </c>
      <c r="C80" s="118" t="s">
        <v>256</v>
      </c>
      <c r="D80" s="33" t="s">
        <v>5</v>
      </c>
      <c r="E80" s="34">
        <v>1.6</v>
      </c>
      <c r="F80" s="45">
        <v>0.23</v>
      </c>
      <c r="G80" s="34">
        <f>(H80/E80)*100</f>
        <v>15.972222222222221</v>
      </c>
      <c r="H80" s="35">
        <f>F80/0.9</f>
        <v>0.25555555555555554</v>
      </c>
      <c r="I80" s="36">
        <f>IF('к-ты СтМЭС'!I78=0,"",'к-ты СтМЭС'!I78)</f>
        <v>0.8500000000000001</v>
      </c>
      <c r="J80" s="166">
        <f>SUM(F80,I80)</f>
        <v>1.08</v>
      </c>
      <c r="K80" s="114">
        <f>J80/0.93</f>
        <v>1.1612903225806452</v>
      </c>
      <c r="L80" s="25">
        <f>K80/E80</f>
        <v>0.7258064516129032</v>
      </c>
      <c r="M80" s="191"/>
      <c r="N80" s="190"/>
    </row>
    <row r="81" spans="1:13" ht="19.5" customHeight="1" thickBot="1">
      <c r="A81" s="1"/>
      <c r="B81" s="205"/>
      <c r="C81" s="119" t="s">
        <v>220</v>
      </c>
      <c r="D81" s="37" t="s">
        <v>6</v>
      </c>
      <c r="E81" s="38">
        <v>1.6</v>
      </c>
      <c r="F81" s="42" t="s">
        <v>134</v>
      </c>
      <c r="G81" s="38"/>
      <c r="H81" s="43"/>
      <c r="I81" s="40">
        <f>IF('к-ты СтМЭС'!I79=0,"",'к-ты СтМЭС'!I79)</f>
      </c>
      <c r="J81" s="44"/>
      <c r="K81" s="40"/>
      <c r="L81" s="117"/>
      <c r="M81" s="192"/>
    </row>
    <row r="82" spans="1:14" ht="19.5" customHeight="1">
      <c r="A82" s="1"/>
      <c r="B82" s="204">
        <v>9</v>
      </c>
      <c r="C82" s="118" t="s">
        <v>257</v>
      </c>
      <c r="D82" s="33" t="s">
        <v>5</v>
      </c>
      <c r="E82" s="34">
        <v>1</v>
      </c>
      <c r="F82" s="45" t="s">
        <v>134</v>
      </c>
      <c r="G82" s="34"/>
      <c r="H82" s="35"/>
      <c r="I82" s="36">
        <f>IF('к-ты СтМЭС'!I80=0,"",'к-ты СтМЭС'!I80)</f>
      </c>
      <c r="J82" s="166"/>
      <c r="K82" s="114"/>
      <c r="L82" s="25"/>
      <c r="M82" s="191"/>
      <c r="N82" s="190"/>
    </row>
    <row r="83" spans="1:13" ht="19.5" customHeight="1" thickBot="1">
      <c r="A83" s="1"/>
      <c r="B83" s="205"/>
      <c r="C83" s="119" t="s">
        <v>220</v>
      </c>
      <c r="D83" s="37" t="s">
        <v>6</v>
      </c>
      <c r="E83" s="38">
        <v>1.6</v>
      </c>
      <c r="F83" s="42">
        <v>0.44</v>
      </c>
      <c r="G83" s="38">
        <f>(H83/E83)*100</f>
        <v>30.555555555555554</v>
      </c>
      <c r="H83" s="43">
        <f>F83/0.9</f>
        <v>0.4888888888888889</v>
      </c>
      <c r="I83" s="40">
        <f>IF('к-ты СтМЭС'!I81=0,"",'к-ты СтМЭС'!I81)</f>
      </c>
      <c r="J83" s="44">
        <f>SUM(F83,I83)</f>
        <v>0.44</v>
      </c>
      <c r="K83" s="40">
        <f>J83/0.93</f>
        <v>0.47311827956989244</v>
      </c>
      <c r="L83" s="117">
        <f>K83/E83</f>
        <v>0.29569892473118276</v>
      </c>
      <c r="M83" s="192"/>
    </row>
    <row r="84" spans="1:14" ht="19.5" customHeight="1">
      <c r="A84" s="1"/>
      <c r="B84" s="204">
        <v>10</v>
      </c>
      <c r="C84" s="118" t="s">
        <v>258</v>
      </c>
      <c r="D84" s="33" t="s">
        <v>5</v>
      </c>
      <c r="E84" s="34">
        <v>1</v>
      </c>
      <c r="F84" s="45">
        <v>0.23</v>
      </c>
      <c r="G84" s="34">
        <f>(H84/E84)*100</f>
        <v>25.555555555555554</v>
      </c>
      <c r="H84" s="35">
        <f>F84/0.9</f>
        <v>0.25555555555555554</v>
      </c>
      <c r="I84" s="36">
        <f>IF('к-ты СтМЭС'!I82=0,"",'к-ты СтМЭС'!I82)</f>
        <v>0.02</v>
      </c>
      <c r="J84" s="166">
        <f>SUM(F84,I84)</f>
        <v>0.25</v>
      </c>
      <c r="K84" s="114">
        <f>J84/0.93</f>
        <v>0.26881720430107525</v>
      </c>
      <c r="L84" s="25">
        <f>K84/E84</f>
        <v>0.26881720430107525</v>
      </c>
      <c r="M84" s="191"/>
      <c r="N84" s="190"/>
    </row>
    <row r="85" spans="1:13" ht="19.5" customHeight="1" thickBot="1">
      <c r="A85" s="1"/>
      <c r="B85" s="205"/>
      <c r="C85" s="119" t="s">
        <v>220</v>
      </c>
      <c r="D85" s="37" t="s">
        <v>6</v>
      </c>
      <c r="E85" s="38">
        <v>1.6</v>
      </c>
      <c r="F85" s="42" t="s">
        <v>134</v>
      </c>
      <c r="G85" s="38"/>
      <c r="H85" s="43"/>
      <c r="I85" s="40">
        <f>IF('к-ты СтМЭС'!I83=0,"",'к-ты СтМЭС'!I83)</f>
      </c>
      <c r="J85" s="44"/>
      <c r="K85" s="40"/>
      <c r="L85" s="117"/>
      <c r="M85" s="192"/>
    </row>
    <row r="86" spans="1:14" ht="19.5" customHeight="1">
      <c r="A86" s="1"/>
      <c r="B86" s="204">
        <v>11</v>
      </c>
      <c r="C86" s="118" t="s">
        <v>259</v>
      </c>
      <c r="D86" s="33" t="s">
        <v>5</v>
      </c>
      <c r="E86" s="34">
        <v>1</v>
      </c>
      <c r="F86" s="45" t="s">
        <v>134</v>
      </c>
      <c r="G86" s="34"/>
      <c r="H86" s="35"/>
      <c r="I86" s="36">
        <f>IF('к-ты СтМЭС'!I84=0,"",'к-ты СтМЭС'!I84)</f>
      </c>
      <c r="J86" s="166"/>
      <c r="K86" s="114"/>
      <c r="L86" s="25"/>
      <c r="M86" s="191"/>
      <c r="N86" s="190"/>
    </row>
    <row r="87" spans="1:13" ht="19.5" customHeight="1" thickBot="1">
      <c r="A87" s="1"/>
      <c r="B87" s="205"/>
      <c r="C87" s="119" t="s">
        <v>220</v>
      </c>
      <c r="D87" s="37" t="s">
        <v>6</v>
      </c>
      <c r="E87" s="38">
        <v>1.6</v>
      </c>
      <c r="F87" s="42">
        <v>0.065</v>
      </c>
      <c r="G87" s="38">
        <f>(H87/E87)*100</f>
        <v>4.513888888888888</v>
      </c>
      <c r="H87" s="43">
        <f>F87/0.9</f>
        <v>0.07222222222222223</v>
      </c>
      <c r="I87" s="40">
        <f>IF('к-ты СтМЭС'!I85=0,"",'к-ты СтМЭС'!I85)</f>
      </c>
      <c r="J87" s="44">
        <f>SUM(F87,I87)</f>
        <v>0.065</v>
      </c>
      <c r="K87" s="40">
        <f>J87/0.93</f>
        <v>0.06989247311827956</v>
      </c>
      <c r="L87" s="117">
        <f>K87/E87</f>
        <v>0.04368279569892473</v>
      </c>
      <c r="M87" s="192"/>
    </row>
    <row r="88" spans="1:14" ht="19.5" customHeight="1">
      <c r="A88" s="1"/>
      <c r="B88" s="204">
        <v>12</v>
      </c>
      <c r="C88" s="118" t="s">
        <v>260</v>
      </c>
      <c r="D88" s="33" t="s">
        <v>5</v>
      </c>
      <c r="E88" s="34">
        <v>1.6</v>
      </c>
      <c r="F88" s="45">
        <v>0.13</v>
      </c>
      <c r="G88" s="34">
        <f>(H88/E88)*100</f>
        <v>9.027777777777777</v>
      </c>
      <c r="H88" s="35">
        <f>F88/0.9</f>
        <v>0.14444444444444446</v>
      </c>
      <c r="I88" s="36">
        <f>IF('к-ты СтМЭС'!I86=0,"",'к-ты СтМЭС'!I86)</f>
        <v>0.11</v>
      </c>
      <c r="J88" s="166">
        <f>SUM(F88,I88)</f>
        <v>0.24</v>
      </c>
      <c r="K88" s="114">
        <f>J88/0.93</f>
        <v>0.25806451612903225</v>
      </c>
      <c r="L88" s="25">
        <f>K88/E88</f>
        <v>0.16129032258064516</v>
      </c>
      <c r="M88" s="191"/>
      <c r="N88" s="190"/>
    </row>
    <row r="89" spans="1:13" ht="19.5" customHeight="1" thickBot="1">
      <c r="A89" s="1"/>
      <c r="B89" s="205"/>
      <c r="C89" s="119" t="s">
        <v>220</v>
      </c>
      <c r="D89" s="37" t="s">
        <v>6</v>
      </c>
      <c r="E89" s="38">
        <v>1</v>
      </c>
      <c r="F89" s="42" t="s">
        <v>134</v>
      </c>
      <c r="G89" s="38"/>
      <c r="H89" s="43"/>
      <c r="I89" s="40">
        <f>IF('к-ты СтМЭС'!I87=0,"",'к-ты СтМЭС'!I87)</f>
      </c>
      <c r="J89" s="44"/>
      <c r="K89" s="40"/>
      <c r="L89" s="117"/>
      <c r="M89" s="192"/>
    </row>
    <row r="90" spans="1:14" ht="19.5" customHeight="1">
      <c r="A90" s="1"/>
      <c r="B90" s="204">
        <v>13</v>
      </c>
      <c r="C90" s="118" t="s">
        <v>261</v>
      </c>
      <c r="D90" s="33" t="s">
        <v>5</v>
      </c>
      <c r="E90" s="34">
        <v>2.5</v>
      </c>
      <c r="F90" s="45" t="s">
        <v>134</v>
      </c>
      <c r="G90" s="34"/>
      <c r="H90" s="35"/>
      <c r="I90" s="36">
        <f>IF('к-ты СтМЭС'!I88=0,"",'к-ты СтМЭС'!I88)</f>
      </c>
      <c r="J90" s="166"/>
      <c r="K90" s="114"/>
      <c r="L90" s="25"/>
      <c r="M90" s="191"/>
      <c r="N90" s="190"/>
    </row>
    <row r="91" spans="1:13" ht="19.5" customHeight="1" thickBot="1">
      <c r="A91" s="1"/>
      <c r="B91" s="205"/>
      <c r="C91" s="119" t="s">
        <v>220</v>
      </c>
      <c r="D91" s="37" t="s">
        <v>6</v>
      </c>
      <c r="E91" s="38">
        <v>1.6</v>
      </c>
      <c r="F91" s="42">
        <v>0.082</v>
      </c>
      <c r="G91" s="38">
        <f>(H91/E91)*100</f>
        <v>5.694444444444445</v>
      </c>
      <c r="H91" s="43">
        <f>F91/0.9</f>
        <v>0.09111111111111111</v>
      </c>
      <c r="I91" s="40">
        <f>IF('к-ты СтМЭС'!I89=0,"",'к-ты СтМЭС'!I89)</f>
        <v>0.24</v>
      </c>
      <c r="J91" s="44">
        <f>SUM(F91,I91)</f>
        <v>0.322</v>
      </c>
      <c r="K91" s="40">
        <f>J91/0.93</f>
        <v>0.34623655913978496</v>
      </c>
      <c r="L91" s="117">
        <f>K91/E91</f>
        <v>0.2163978494623656</v>
      </c>
      <c r="M91" s="192"/>
    </row>
    <row r="92" spans="1:14" ht="19.5" customHeight="1">
      <c r="A92" s="1"/>
      <c r="B92" s="204">
        <v>14</v>
      </c>
      <c r="C92" s="118" t="s">
        <v>262</v>
      </c>
      <c r="D92" s="33" t="s">
        <v>5</v>
      </c>
      <c r="E92" s="34">
        <v>1</v>
      </c>
      <c r="F92" s="45">
        <v>0.082</v>
      </c>
      <c r="G92" s="34">
        <f>(H92/E92)*100</f>
        <v>9.11111111111111</v>
      </c>
      <c r="H92" s="35">
        <f>F92/0.9</f>
        <v>0.09111111111111111</v>
      </c>
      <c r="I92" s="36">
        <f>IF('к-ты СтМЭС'!I90=0,"",'к-ты СтМЭС'!I90)</f>
        <v>0.085</v>
      </c>
      <c r="J92" s="166">
        <f>SUM(F92,I92)</f>
        <v>0.167</v>
      </c>
      <c r="K92" s="114">
        <f>J92/0.93</f>
        <v>0.17956989247311828</v>
      </c>
      <c r="L92" s="25">
        <f>K92/E92</f>
        <v>0.17956989247311828</v>
      </c>
      <c r="M92" s="191"/>
      <c r="N92" s="190"/>
    </row>
    <row r="93" spans="1:13" ht="19.5" customHeight="1" thickBot="1">
      <c r="A93" s="1"/>
      <c r="B93" s="205"/>
      <c r="C93" s="119" t="s">
        <v>220</v>
      </c>
      <c r="D93" s="37" t="s">
        <v>6</v>
      </c>
      <c r="E93" s="38">
        <v>2.5</v>
      </c>
      <c r="F93" s="42" t="s">
        <v>134</v>
      </c>
      <c r="G93" s="38"/>
      <c r="H93" s="43"/>
      <c r="I93" s="40">
        <f>IF('к-ты СтМЭС'!I91=0,"",'к-ты СтМЭС'!I91)</f>
      </c>
      <c r="J93" s="44"/>
      <c r="K93" s="40"/>
      <c r="L93" s="117"/>
      <c r="M93" s="192"/>
    </row>
    <row r="94" spans="1:14" ht="19.5" customHeight="1">
      <c r="A94" s="1"/>
      <c r="B94" s="204">
        <v>15</v>
      </c>
      <c r="C94" s="118" t="s">
        <v>263</v>
      </c>
      <c r="D94" s="33" t="s">
        <v>5</v>
      </c>
      <c r="E94" s="34">
        <v>2.5</v>
      </c>
      <c r="F94" s="45" t="s">
        <v>134</v>
      </c>
      <c r="G94" s="34"/>
      <c r="H94" s="35"/>
      <c r="I94" s="36">
        <f>IF('к-ты СтМЭС'!I92=0,"",'к-ты СтМЭС'!I92)</f>
      </c>
      <c r="J94" s="166"/>
      <c r="K94" s="114"/>
      <c r="L94" s="25"/>
      <c r="M94" s="191"/>
      <c r="N94" s="190"/>
    </row>
    <row r="95" spans="1:13" ht="19.5" customHeight="1" thickBot="1">
      <c r="A95" s="1"/>
      <c r="B95" s="205"/>
      <c r="C95" s="119" t="s">
        <v>220</v>
      </c>
      <c r="D95" s="37" t="s">
        <v>6</v>
      </c>
      <c r="E95" s="38">
        <v>2.5</v>
      </c>
      <c r="F95" s="42">
        <v>0.21</v>
      </c>
      <c r="G95" s="38">
        <f>(H95/E95)*100</f>
        <v>9.333333333333332</v>
      </c>
      <c r="H95" s="43">
        <f>F95/0.9</f>
        <v>0.2333333333333333</v>
      </c>
      <c r="I95" s="40">
        <f>IF('к-ты СтМЭС'!I93=0,"",'к-ты СтМЭС'!I93)</f>
      </c>
      <c r="J95" s="44">
        <f>SUM(F95,I95)</f>
        <v>0.21</v>
      </c>
      <c r="K95" s="40">
        <f>J95/0.93</f>
        <v>0.2258064516129032</v>
      </c>
      <c r="L95" s="117">
        <f>K95/E95</f>
        <v>0.09032258064516127</v>
      </c>
      <c r="M95" s="192"/>
    </row>
    <row r="96" spans="1:16" ht="30" customHeight="1" thickBot="1">
      <c r="A96" s="1"/>
      <c r="B96" s="168"/>
      <c r="C96" s="169" t="s">
        <v>25</v>
      </c>
      <c r="D96" s="170"/>
      <c r="E96" s="171">
        <f>SUMIF(F69:F95,"&lt;&gt;Откл.",E69:E95)</f>
        <v>39.400000000000006</v>
      </c>
      <c r="F96" s="172">
        <f>SUM(F69:F95)</f>
        <v>7.752000000000001</v>
      </c>
      <c r="G96" s="173">
        <f>F96/E96</f>
        <v>0.19675126903553297</v>
      </c>
      <c r="H96" s="172">
        <f>SUM(H69:H95)</f>
        <v>8.613333333333332</v>
      </c>
      <c r="I96" s="174">
        <f>SUM(I69:I95)</f>
        <v>7.128</v>
      </c>
      <c r="J96" s="172">
        <f>SUM(F96,I96)</f>
        <v>14.88</v>
      </c>
      <c r="K96" s="175">
        <f>J96/0.93</f>
        <v>16</v>
      </c>
      <c r="L96" s="176">
        <f>K96/E96</f>
        <v>0.4060913705583756</v>
      </c>
      <c r="N96" s="22"/>
      <c r="P96" s="167"/>
    </row>
    <row r="97" spans="1:12" ht="27.75" customHeight="1" thickBot="1">
      <c r="A97" s="1"/>
      <c r="B97" s="212" t="s">
        <v>264</v>
      </c>
      <c r="C97" s="213" t="s">
        <v>264</v>
      </c>
      <c r="D97" s="213"/>
      <c r="E97" s="213"/>
      <c r="F97" s="213"/>
      <c r="G97" s="213"/>
      <c r="H97" s="213"/>
      <c r="I97" s="213"/>
      <c r="J97" s="213"/>
      <c r="K97" s="213"/>
      <c r="L97" s="214"/>
    </row>
    <row r="98" spans="1:12" ht="19.5" customHeight="1">
      <c r="A98" s="1"/>
      <c r="B98" s="218">
        <v>1</v>
      </c>
      <c r="C98" s="221" t="s">
        <v>265</v>
      </c>
      <c r="D98" s="33" t="s">
        <v>5</v>
      </c>
      <c r="E98" s="34">
        <v>25</v>
      </c>
      <c r="F98" s="45">
        <v>4.8</v>
      </c>
      <c r="G98" s="34">
        <f aca="true" t="shared" si="6" ref="G98:G103">F98/E98</f>
        <v>0.192</v>
      </c>
      <c r="H98" s="35">
        <f aca="true" t="shared" si="7" ref="H98:H103">F98/0.9</f>
        <v>5.333333333333333</v>
      </c>
      <c r="I98" s="36">
        <f>IF('к-ты СтМЭС'!I95=0,"",'к-ты СтМЭС'!I95)</f>
        <v>0.015</v>
      </c>
      <c r="J98" s="46">
        <f aca="true" t="shared" si="8" ref="J98:J103">SUM(F98,I98)</f>
        <v>4.8149999999999995</v>
      </c>
      <c r="K98" s="36">
        <f aca="true" t="shared" si="9" ref="K98:K103">J98/0.93</f>
        <v>5.177419354838709</v>
      </c>
      <c r="L98" s="25">
        <f aca="true" t="shared" si="10" ref="L98:L103">K98/E98</f>
        <v>0.20709677419354836</v>
      </c>
    </row>
    <row r="99" spans="1:12" ht="19.5" customHeight="1">
      <c r="A99" s="1"/>
      <c r="B99" s="219"/>
      <c r="C99" s="222" t="s">
        <v>266</v>
      </c>
      <c r="D99" s="14" t="s">
        <v>6</v>
      </c>
      <c r="E99" s="15">
        <v>25</v>
      </c>
      <c r="F99" s="69">
        <v>2</v>
      </c>
      <c r="G99" s="15">
        <f t="shared" si="6"/>
        <v>0.08</v>
      </c>
      <c r="H99" s="70">
        <f t="shared" si="7"/>
        <v>2.2222222222222223</v>
      </c>
      <c r="I99" s="23">
        <f>IF('к-ты СтМЭС'!I96=0,"",'к-ты СтМЭС'!I96)</f>
      </c>
      <c r="J99" s="195">
        <f t="shared" si="8"/>
        <v>2</v>
      </c>
      <c r="K99" s="23">
        <f t="shared" si="9"/>
        <v>2.150537634408602</v>
      </c>
      <c r="L99" s="32">
        <f t="shared" si="10"/>
        <v>0.08602150537634408</v>
      </c>
    </row>
    <row r="100" spans="1:12" ht="19.5" customHeight="1" thickBot="1">
      <c r="A100" s="1"/>
      <c r="B100" s="220"/>
      <c r="C100" s="223"/>
      <c r="D100" s="37" t="s">
        <v>267</v>
      </c>
      <c r="E100" s="38">
        <v>63</v>
      </c>
      <c r="F100" s="42">
        <v>30</v>
      </c>
      <c r="G100" s="38">
        <f t="shared" si="6"/>
        <v>0.47619047619047616</v>
      </c>
      <c r="H100" s="43">
        <f t="shared" si="7"/>
        <v>33.333333333333336</v>
      </c>
      <c r="I100" s="40">
        <f>IF('к-ты СтМЭС'!I97=0,"",'к-ты СтМЭС'!I97)</f>
      </c>
      <c r="J100" s="44">
        <f t="shared" si="8"/>
        <v>30</v>
      </c>
      <c r="K100" s="40">
        <f t="shared" si="9"/>
        <v>32.25806451612903</v>
      </c>
      <c r="L100" s="27">
        <f t="shared" si="10"/>
        <v>0.5120327700972862</v>
      </c>
    </row>
    <row r="101" spans="1:14" ht="19.5" customHeight="1">
      <c r="A101" s="1"/>
      <c r="B101" s="204">
        <v>2</v>
      </c>
      <c r="C101" s="118" t="s">
        <v>268</v>
      </c>
      <c r="D101" s="33" t="s">
        <v>5</v>
      </c>
      <c r="E101" s="34">
        <v>10</v>
      </c>
      <c r="F101" s="45">
        <v>9.1</v>
      </c>
      <c r="G101" s="34">
        <f t="shared" si="6"/>
        <v>0.9099999999999999</v>
      </c>
      <c r="H101" s="35">
        <f t="shared" si="7"/>
        <v>10.11111111111111</v>
      </c>
      <c r="I101" s="36">
        <f>IF('к-ты СтМЭС'!I98=0,"",'к-ты СтМЭС'!I98)</f>
        <v>5.535</v>
      </c>
      <c r="J101" s="166">
        <f t="shared" si="8"/>
        <v>14.635</v>
      </c>
      <c r="K101" s="114">
        <f t="shared" si="9"/>
        <v>15.736559139784946</v>
      </c>
      <c r="L101" s="25">
        <f t="shared" si="10"/>
        <v>1.5736559139784947</v>
      </c>
      <c r="M101" s="191" t="s">
        <v>318</v>
      </c>
      <c r="N101" s="190"/>
    </row>
    <row r="102" spans="1:14" ht="19.5" customHeight="1" thickBot="1">
      <c r="A102" s="1"/>
      <c r="B102" s="205"/>
      <c r="C102" s="119" t="s">
        <v>237</v>
      </c>
      <c r="D102" s="37" t="s">
        <v>6</v>
      </c>
      <c r="E102" s="38">
        <v>6.3</v>
      </c>
      <c r="F102" s="42">
        <v>5.55</v>
      </c>
      <c r="G102" s="38">
        <f t="shared" si="6"/>
        <v>0.8809523809523809</v>
      </c>
      <c r="H102" s="43">
        <f t="shared" si="7"/>
        <v>6.166666666666666</v>
      </c>
      <c r="I102" s="40">
        <f>IF('к-ты СтМЭС'!I99=0,"",'к-ты СтМЭС'!I99)</f>
      </c>
      <c r="J102" s="44">
        <f t="shared" si="8"/>
        <v>5.55</v>
      </c>
      <c r="K102" s="40">
        <f t="shared" si="9"/>
        <v>5.96774193548387</v>
      </c>
      <c r="L102" s="117">
        <f t="shared" si="10"/>
        <v>0.9472606246799794</v>
      </c>
      <c r="M102" s="192" t="s">
        <v>317</v>
      </c>
      <c r="N102" s="93"/>
    </row>
    <row r="103" spans="1:14" ht="19.5" customHeight="1">
      <c r="A103" s="1"/>
      <c r="B103" s="204">
        <v>3</v>
      </c>
      <c r="C103" s="118" t="s">
        <v>269</v>
      </c>
      <c r="D103" s="33" t="s">
        <v>5</v>
      </c>
      <c r="E103" s="34">
        <v>2.5</v>
      </c>
      <c r="F103" s="45">
        <v>2.41</v>
      </c>
      <c r="G103" s="34">
        <f t="shared" si="6"/>
        <v>0.9640000000000001</v>
      </c>
      <c r="H103" s="35">
        <f t="shared" si="7"/>
        <v>2.677777777777778</v>
      </c>
      <c r="I103" s="36">
        <f>IF('к-ты СтМЭС'!I100=0,"",'к-ты СтМЭС'!I100)</f>
        <v>2.501</v>
      </c>
      <c r="J103" s="166">
        <f t="shared" si="8"/>
        <v>4.911</v>
      </c>
      <c r="K103" s="114">
        <f t="shared" si="9"/>
        <v>5.280645161290322</v>
      </c>
      <c r="L103" s="25">
        <f t="shared" si="10"/>
        <v>2.112258064516129</v>
      </c>
      <c r="M103" s="191"/>
      <c r="N103" s="190"/>
    </row>
    <row r="104" spans="1:13" ht="19.5" customHeight="1" thickBot="1">
      <c r="A104" s="1"/>
      <c r="B104" s="205"/>
      <c r="C104" s="119" t="s">
        <v>237</v>
      </c>
      <c r="D104" s="37" t="s">
        <v>6</v>
      </c>
      <c r="E104" s="38">
        <v>2.5</v>
      </c>
      <c r="F104" s="42" t="s">
        <v>134</v>
      </c>
      <c r="G104" s="38"/>
      <c r="H104" s="43"/>
      <c r="I104" s="40">
        <f>IF('к-ты СтМЭС'!I101=0,"",'к-ты СтМЭС'!I101)</f>
      </c>
      <c r="J104" s="44"/>
      <c r="K104" s="40"/>
      <c r="L104" s="117"/>
      <c r="M104" s="192"/>
    </row>
    <row r="105" spans="1:14" ht="19.5" customHeight="1">
      <c r="A105" s="1"/>
      <c r="B105" s="204">
        <v>4</v>
      </c>
      <c r="C105" s="118" t="s">
        <v>270</v>
      </c>
      <c r="D105" s="33" t="s">
        <v>5</v>
      </c>
      <c r="E105" s="34">
        <v>3.2</v>
      </c>
      <c r="F105" s="45" t="s">
        <v>134</v>
      </c>
      <c r="G105" s="34"/>
      <c r="H105" s="35"/>
      <c r="I105" s="36">
        <f>IF('к-ты СтМЭС'!I102=0,"",'к-ты СтМЭС'!I102)</f>
      </c>
      <c r="J105" s="166"/>
      <c r="K105" s="114"/>
      <c r="L105" s="25"/>
      <c r="M105" s="191"/>
      <c r="N105" s="190"/>
    </row>
    <row r="106" spans="1:13" ht="19.5" customHeight="1" thickBot="1">
      <c r="A106" s="1"/>
      <c r="B106" s="205"/>
      <c r="C106" s="119" t="s">
        <v>237</v>
      </c>
      <c r="D106" s="37" t="s">
        <v>6</v>
      </c>
      <c r="E106" s="38">
        <v>2.5</v>
      </c>
      <c r="F106" s="42">
        <v>2.44</v>
      </c>
      <c r="G106" s="38">
        <f>F106/E106</f>
        <v>0.976</v>
      </c>
      <c r="H106" s="43">
        <f>F106/0.9</f>
        <v>2.711111111111111</v>
      </c>
      <c r="I106" s="40">
        <f>IF('к-ты СтМЭС'!I103=0,"",'к-ты СтМЭС'!I103)</f>
        <v>1.935</v>
      </c>
      <c r="J106" s="44">
        <f>SUM(F106,I106)</f>
        <v>4.375</v>
      </c>
      <c r="K106" s="40">
        <f>J106/0.93</f>
        <v>4.704301075268817</v>
      </c>
      <c r="L106" s="117">
        <f>K106/E106</f>
        <v>1.8817204301075268</v>
      </c>
      <c r="M106" s="192"/>
    </row>
    <row r="107" spans="1:14" ht="19.5" customHeight="1">
      <c r="A107" s="1"/>
      <c r="B107" s="204">
        <v>5</v>
      </c>
      <c r="C107" s="118" t="s">
        <v>271</v>
      </c>
      <c r="D107" s="33" t="s">
        <v>5</v>
      </c>
      <c r="E107" s="34">
        <v>6.3</v>
      </c>
      <c r="F107" s="45">
        <v>6.29</v>
      </c>
      <c r="G107" s="34">
        <f>F107/E107</f>
        <v>0.9984126984126984</v>
      </c>
      <c r="H107" s="35">
        <f>F107/0.9</f>
        <v>6.988888888888889</v>
      </c>
      <c r="I107" s="36">
        <f>IF('к-ты СтМЭС'!I104=0,"",'к-ты СтМЭС'!I104)</f>
        <v>1</v>
      </c>
      <c r="J107" s="166">
        <f>SUM(F107,I107)</f>
        <v>7.29</v>
      </c>
      <c r="K107" s="114">
        <f>J107/0.93</f>
        <v>7.838709677419354</v>
      </c>
      <c r="L107" s="25">
        <f>K107/E107</f>
        <v>1.2442396313364055</v>
      </c>
      <c r="M107" s="191"/>
      <c r="N107" s="190"/>
    </row>
    <row r="108" spans="1:13" ht="19.5" customHeight="1" thickBot="1">
      <c r="A108" s="1"/>
      <c r="B108" s="205"/>
      <c r="C108" s="119" t="s">
        <v>237</v>
      </c>
      <c r="D108" s="37" t="s">
        <v>6</v>
      </c>
      <c r="E108" s="38">
        <v>6.3</v>
      </c>
      <c r="F108" s="42" t="s">
        <v>134</v>
      </c>
      <c r="G108" s="38"/>
      <c r="H108" s="43"/>
      <c r="I108" s="40">
        <f>IF('к-ты СтМЭС'!I105=0,"",'к-ты СтМЭС'!I105)</f>
      </c>
      <c r="J108" s="44"/>
      <c r="K108" s="40"/>
      <c r="L108" s="117"/>
      <c r="M108" s="192"/>
    </row>
    <row r="109" spans="1:14" ht="19.5" customHeight="1">
      <c r="A109" s="1"/>
      <c r="B109" s="204">
        <v>6</v>
      </c>
      <c r="C109" s="118" t="s">
        <v>272</v>
      </c>
      <c r="D109" s="33" t="s">
        <v>5</v>
      </c>
      <c r="E109" s="34">
        <v>10</v>
      </c>
      <c r="F109" s="45" t="s">
        <v>134</v>
      </c>
      <c r="G109" s="34"/>
      <c r="H109" s="35"/>
      <c r="I109" s="36">
        <f>IF('к-ты СтМЭС'!I106=0,"",'к-ты СтМЭС'!I106)</f>
      </c>
      <c r="J109" s="166"/>
      <c r="K109" s="114"/>
      <c r="L109" s="25"/>
      <c r="M109" s="191"/>
      <c r="N109" s="190"/>
    </row>
    <row r="110" spans="1:13" ht="19.5" customHeight="1" thickBot="1">
      <c r="A110" s="1"/>
      <c r="B110" s="205"/>
      <c r="C110" s="119" t="s">
        <v>215</v>
      </c>
      <c r="D110" s="37" t="s">
        <v>6</v>
      </c>
      <c r="E110" s="38">
        <v>10</v>
      </c>
      <c r="F110" s="42">
        <v>1.44</v>
      </c>
      <c r="G110" s="38">
        <f>F110/E110</f>
        <v>0.144</v>
      </c>
      <c r="H110" s="43">
        <f>F110/0.9</f>
        <v>1.5999999999999999</v>
      </c>
      <c r="I110" s="40">
        <f>IF('к-ты СтМЭС'!I107=0,"",'к-ты СтМЭС'!I107)</f>
      </c>
      <c r="J110" s="44">
        <f>SUM(F110,I110)</f>
        <v>1.44</v>
      </c>
      <c r="K110" s="40">
        <f>J110/0.93</f>
        <v>1.5483870967741935</v>
      </c>
      <c r="L110" s="117">
        <f>K110/E110</f>
        <v>0.15483870967741936</v>
      </c>
      <c r="M110" s="192"/>
    </row>
    <row r="111" spans="1:12" ht="30" customHeight="1" thickBot="1">
      <c r="A111" s="1"/>
      <c r="B111" s="165">
        <v>7</v>
      </c>
      <c r="C111" s="197" t="s">
        <v>273</v>
      </c>
      <c r="D111" s="33" t="s">
        <v>5</v>
      </c>
      <c r="E111" s="34">
        <v>2.5</v>
      </c>
      <c r="F111" s="45">
        <v>0.409</v>
      </c>
      <c r="G111" s="34">
        <f>F111/E111</f>
        <v>0.1636</v>
      </c>
      <c r="H111" s="35">
        <f>F111/0.9</f>
        <v>0.45444444444444443</v>
      </c>
      <c r="I111" s="36">
        <f>IF('к-ты СтМЭС'!I108=0,"",'к-ты СтМЭС'!I108)</f>
      </c>
      <c r="J111" s="46">
        <f>SUM(F111,I111)</f>
        <v>0.409</v>
      </c>
      <c r="K111" s="36">
        <f>J111/0.93</f>
        <v>0.4397849462365591</v>
      </c>
      <c r="L111" s="25">
        <f>K111/E111</f>
        <v>0.17591397849462365</v>
      </c>
    </row>
    <row r="112" spans="1:12" ht="30" customHeight="1" thickBot="1">
      <c r="A112" s="1"/>
      <c r="B112" s="165">
        <v>8</v>
      </c>
      <c r="C112" s="197" t="s">
        <v>274</v>
      </c>
      <c r="D112" s="33" t="s">
        <v>5</v>
      </c>
      <c r="E112" s="34">
        <v>2.5</v>
      </c>
      <c r="F112" s="45" t="s">
        <v>275</v>
      </c>
      <c r="G112" s="34"/>
      <c r="H112" s="35"/>
      <c r="I112" s="36">
        <f>IF('к-ты СтМЭС'!I109=0,"",'к-ты СтМЭС'!I109)</f>
        <v>0.089</v>
      </c>
      <c r="J112" s="46">
        <f>SUM(F112,I112)</f>
        <v>0.089</v>
      </c>
      <c r="K112" s="36">
        <f>J112/0.93</f>
        <v>0.09569892473118279</v>
      </c>
      <c r="L112" s="25">
        <f>K112/E112</f>
        <v>0.038279569892473116</v>
      </c>
    </row>
    <row r="113" spans="1:12" ht="30" customHeight="1" thickBot="1">
      <c r="A113" s="1"/>
      <c r="B113" s="165">
        <v>9</v>
      </c>
      <c r="C113" s="196" t="s">
        <v>276</v>
      </c>
      <c r="D113" s="33" t="s">
        <v>5</v>
      </c>
      <c r="E113" s="34">
        <v>1</v>
      </c>
      <c r="F113" s="45">
        <v>0.41</v>
      </c>
      <c r="G113" s="34">
        <f>F113/E113</f>
        <v>0.41</v>
      </c>
      <c r="H113" s="35">
        <f>F113/0.9</f>
        <v>0.4555555555555555</v>
      </c>
      <c r="I113" s="36">
        <f>IF('к-ты СтМЭС'!I110=0,"",'к-ты СтМЭС'!I110)</f>
      </c>
      <c r="J113" s="46">
        <f>SUM(F113,I113)</f>
        <v>0.41</v>
      </c>
      <c r="K113" s="36">
        <f>J113/0.93</f>
        <v>0.4408602150537634</v>
      </c>
      <c r="L113" s="25">
        <f>K113/E113</f>
        <v>0.4408602150537634</v>
      </c>
    </row>
    <row r="114" spans="1:14" ht="19.5" customHeight="1">
      <c r="A114" s="1"/>
      <c r="B114" s="204">
        <v>10</v>
      </c>
      <c r="C114" s="118" t="s">
        <v>277</v>
      </c>
      <c r="D114" s="33" t="s">
        <v>5</v>
      </c>
      <c r="E114" s="34">
        <v>2.5</v>
      </c>
      <c r="F114" s="45">
        <v>0.31</v>
      </c>
      <c r="G114" s="34">
        <f>F114/E114</f>
        <v>0.124</v>
      </c>
      <c r="H114" s="35">
        <f>F114/0.9</f>
        <v>0.34444444444444444</v>
      </c>
      <c r="I114" s="36">
        <f>IF('к-ты СтМЭС'!I111=0,"",'к-ты СтМЭС'!I111)</f>
        <v>0.079</v>
      </c>
      <c r="J114" s="166">
        <f>SUM(F114,I114)</f>
        <v>0.389</v>
      </c>
      <c r="K114" s="114">
        <f>J114/0.93</f>
        <v>0.4182795698924731</v>
      </c>
      <c r="L114" s="25">
        <f>K114/E114</f>
        <v>0.16731182795698923</v>
      </c>
      <c r="M114" s="191"/>
      <c r="N114" s="190"/>
    </row>
    <row r="115" spans="1:13" ht="19.5" customHeight="1" thickBot="1">
      <c r="A115" s="1"/>
      <c r="B115" s="205"/>
      <c r="C115" s="119" t="s">
        <v>220</v>
      </c>
      <c r="D115" s="37" t="s">
        <v>6</v>
      </c>
      <c r="E115" s="38">
        <v>2.5</v>
      </c>
      <c r="F115" s="42" t="s">
        <v>134</v>
      </c>
      <c r="G115" s="38"/>
      <c r="H115" s="43"/>
      <c r="I115" s="40">
        <f>IF('к-ты СтМЭС'!I112=0,"",'к-ты СтМЭС'!I112)</f>
      </c>
      <c r="J115" s="44"/>
      <c r="K115" s="40"/>
      <c r="L115" s="117"/>
      <c r="M115" s="192"/>
    </row>
    <row r="116" spans="1:14" ht="19.5" customHeight="1">
      <c r="A116" s="1"/>
      <c r="B116" s="204">
        <v>11</v>
      </c>
      <c r="C116" s="118" t="s">
        <v>278</v>
      </c>
      <c r="D116" s="33" t="s">
        <v>5</v>
      </c>
      <c r="E116" s="34">
        <v>1.6</v>
      </c>
      <c r="F116" s="45" t="s">
        <v>134</v>
      </c>
      <c r="G116" s="34"/>
      <c r="H116" s="35"/>
      <c r="I116" s="36">
        <f>IF('к-ты СтМЭС'!I113=0,"",'к-ты СтМЭС'!I113)</f>
      </c>
      <c r="J116" s="166"/>
      <c r="K116" s="114"/>
      <c r="L116" s="25"/>
      <c r="M116" s="191"/>
      <c r="N116" s="190"/>
    </row>
    <row r="117" spans="1:13" ht="19.5" customHeight="1" thickBot="1">
      <c r="A117" s="1"/>
      <c r="B117" s="205"/>
      <c r="C117" s="119" t="s">
        <v>220</v>
      </c>
      <c r="D117" s="37" t="s">
        <v>6</v>
      </c>
      <c r="E117" s="38">
        <v>1.6</v>
      </c>
      <c r="F117" s="42">
        <v>0.57</v>
      </c>
      <c r="G117" s="38">
        <f>F117/E117</f>
        <v>0.35624999999999996</v>
      </c>
      <c r="H117" s="43">
        <f>F117/0.9</f>
        <v>0.6333333333333333</v>
      </c>
      <c r="I117" s="40">
        <f>IF('к-ты СтМЭС'!I114=0,"",'к-ты СтМЭС'!I114)</f>
      </c>
      <c r="J117" s="44">
        <f>SUM(F117,I117)</f>
        <v>0.57</v>
      </c>
      <c r="K117" s="40">
        <f>J117/0.93</f>
        <v>0.6129032258064515</v>
      </c>
      <c r="L117" s="117">
        <f>K117/E117</f>
        <v>0.3830645161290322</v>
      </c>
      <c r="M117" s="192"/>
    </row>
    <row r="118" spans="1:14" ht="19.5" customHeight="1">
      <c r="A118" s="1"/>
      <c r="B118" s="204">
        <v>12</v>
      </c>
      <c r="C118" s="118" t="s">
        <v>279</v>
      </c>
      <c r="D118" s="33" t="s">
        <v>5</v>
      </c>
      <c r="E118" s="34">
        <v>2.5</v>
      </c>
      <c r="F118" s="45" t="s">
        <v>134</v>
      </c>
      <c r="G118" s="34"/>
      <c r="H118" s="35"/>
      <c r="I118" s="36">
        <f>IF('к-ты СтМЭС'!I115=0,"",'к-ты СтМЭС'!I115)</f>
      </c>
      <c r="J118" s="166"/>
      <c r="K118" s="114"/>
      <c r="L118" s="25"/>
      <c r="M118" s="191"/>
      <c r="N118" s="190"/>
    </row>
    <row r="119" spans="1:13" ht="19.5" customHeight="1" thickBot="1">
      <c r="A119" s="1"/>
      <c r="B119" s="205"/>
      <c r="C119" s="119" t="s">
        <v>220</v>
      </c>
      <c r="D119" s="37" t="s">
        <v>6</v>
      </c>
      <c r="E119" s="38">
        <v>4</v>
      </c>
      <c r="F119" s="42">
        <v>0.41</v>
      </c>
      <c r="G119" s="38">
        <f>F119/E119</f>
        <v>0.1025</v>
      </c>
      <c r="H119" s="43">
        <f>F119/0.9</f>
        <v>0.4555555555555555</v>
      </c>
      <c r="I119" s="40">
        <f>IF('к-ты СтМЭС'!I116=0,"",'к-ты СтМЭС'!I116)</f>
        <v>0.025</v>
      </c>
      <c r="J119" s="44">
        <f>SUM(F119,I119)</f>
        <v>0.435</v>
      </c>
      <c r="K119" s="40">
        <f>J119/0.93</f>
        <v>0.46774193548387094</v>
      </c>
      <c r="L119" s="117">
        <f>K119/E119</f>
        <v>0.11693548387096774</v>
      </c>
      <c r="M119" s="192"/>
    </row>
    <row r="120" spans="1:14" ht="19.5" customHeight="1">
      <c r="A120" s="1"/>
      <c r="B120" s="204">
        <v>13</v>
      </c>
      <c r="C120" s="118" t="s">
        <v>280</v>
      </c>
      <c r="D120" s="33" t="s">
        <v>5</v>
      </c>
      <c r="E120" s="34">
        <v>2.5</v>
      </c>
      <c r="F120" s="45">
        <v>0.74</v>
      </c>
      <c r="G120" s="34">
        <f>F120/E120</f>
        <v>0.296</v>
      </c>
      <c r="H120" s="35">
        <f>F120/0.9</f>
        <v>0.8222222222222222</v>
      </c>
      <c r="I120" s="36">
        <f>IF('к-ты СтМЭС'!I117=0,"",'к-ты СтМЭС'!I117)</f>
      </c>
      <c r="J120" s="166">
        <f>SUM(F120,I120)</f>
        <v>0.74</v>
      </c>
      <c r="K120" s="114">
        <f>J120/0.93</f>
        <v>0.7956989247311828</v>
      </c>
      <c r="L120" s="25">
        <f>K120/E120</f>
        <v>0.3182795698924731</v>
      </c>
      <c r="M120" s="191"/>
      <c r="N120" s="190"/>
    </row>
    <row r="121" spans="1:13" ht="19.5" customHeight="1" thickBot="1">
      <c r="A121" s="1"/>
      <c r="B121" s="205"/>
      <c r="C121" s="119" t="s">
        <v>220</v>
      </c>
      <c r="D121" s="37" t="s">
        <v>6</v>
      </c>
      <c r="E121" s="38">
        <v>2.5</v>
      </c>
      <c r="F121" s="42" t="s">
        <v>134</v>
      </c>
      <c r="G121" s="38"/>
      <c r="H121" s="43"/>
      <c r="I121" s="40">
        <f>IF('к-ты СтМЭС'!I118=0,"",'к-ты СтМЭС'!I118)</f>
      </c>
      <c r="J121" s="44"/>
      <c r="K121" s="40"/>
      <c r="L121" s="117"/>
      <c r="M121" s="192"/>
    </row>
    <row r="122" spans="1:14" ht="19.5" customHeight="1">
      <c r="A122" s="1"/>
      <c r="B122" s="204">
        <v>14</v>
      </c>
      <c r="C122" s="118" t="s">
        <v>281</v>
      </c>
      <c r="D122" s="33" t="s">
        <v>5</v>
      </c>
      <c r="E122" s="34">
        <v>1</v>
      </c>
      <c r="F122" s="45">
        <v>0.25</v>
      </c>
      <c r="G122" s="34">
        <f>F122/E122</f>
        <v>0.25</v>
      </c>
      <c r="H122" s="35">
        <f>F122/0.9</f>
        <v>0.2777777777777778</v>
      </c>
      <c r="I122" s="36">
        <f>IF('к-ты СтМЭС'!I119=0,"",'к-ты СтМЭС'!I119)</f>
      </c>
      <c r="J122" s="166">
        <f>SUM(F122,I122)</f>
        <v>0.25</v>
      </c>
      <c r="K122" s="114">
        <f>J122/0.93</f>
        <v>0.26881720430107525</v>
      </c>
      <c r="L122" s="25">
        <f>K122/E122</f>
        <v>0.26881720430107525</v>
      </c>
      <c r="M122" s="191"/>
      <c r="N122" s="190"/>
    </row>
    <row r="123" spans="1:13" ht="19.5" customHeight="1" thickBot="1">
      <c r="A123" s="1"/>
      <c r="B123" s="205"/>
      <c r="C123" s="119" t="s">
        <v>220</v>
      </c>
      <c r="D123" s="37" t="s">
        <v>6</v>
      </c>
      <c r="E123" s="38">
        <v>1.6</v>
      </c>
      <c r="F123" s="42" t="s">
        <v>134</v>
      </c>
      <c r="G123" s="38"/>
      <c r="H123" s="43"/>
      <c r="I123" s="40">
        <f>IF('к-ты СтМЭС'!I120=0,"",'к-ты СтМЭС'!I120)</f>
      </c>
      <c r="J123" s="44"/>
      <c r="K123" s="40"/>
      <c r="L123" s="117"/>
      <c r="M123" s="192"/>
    </row>
    <row r="124" spans="1:14" ht="19.5" customHeight="1">
      <c r="A124" s="1"/>
      <c r="B124" s="204">
        <v>15</v>
      </c>
      <c r="C124" s="118" t="s">
        <v>282</v>
      </c>
      <c r="D124" s="33" t="s">
        <v>5</v>
      </c>
      <c r="E124" s="34">
        <v>1.6</v>
      </c>
      <c r="F124" s="45" t="s">
        <v>134</v>
      </c>
      <c r="G124" s="34"/>
      <c r="H124" s="35"/>
      <c r="I124" s="36">
        <f>IF('к-ты СтМЭС'!I121=0,"",'к-ты СтМЭС'!I121)</f>
      </c>
      <c r="J124" s="166"/>
      <c r="K124" s="114"/>
      <c r="L124" s="25"/>
      <c r="M124" s="191"/>
      <c r="N124" s="190"/>
    </row>
    <row r="125" spans="1:13" ht="19.5" customHeight="1" thickBot="1">
      <c r="A125" s="1"/>
      <c r="B125" s="205"/>
      <c r="C125" s="119" t="s">
        <v>220</v>
      </c>
      <c r="D125" s="37" t="s">
        <v>6</v>
      </c>
      <c r="E125" s="38">
        <v>1</v>
      </c>
      <c r="F125" s="42">
        <v>0.065</v>
      </c>
      <c r="G125" s="38">
        <f>F125/E125</f>
        <v>0.065</v>
      </c>
      <c r="H125" s="43">
        <f>F125/0.9</f>
        <v>0.07222222222222223</v>
      </c>
      <c r="I125" s="40">
        <f>IF('к-ты СтМЭС'!I122=0,"",'к-ты СтМЭС'!I122)</f>
      </c>
      <c r="J125" s="44">
        <f>SUM(F125,I125)</f>
        <v>0.065</v>
      </c>
      <c r="K125" s="40">
        <f>J125/0.93</f>
        <v>0.06989247311827956</v>
      </c>
      <c r="L125" s="117">
        <f>K125/E125</f>
        <v>0.06989247311827956</v>
      </c>
      <c r="M125" s="192"/>
    </row>
    <row r="126" spans="1:16" ht="30" customHeight="1" thickBot="1">
      <c r="A126" s="1"/>
      <c r="B126" s="168"/>
      <c r="C126" s="169" t="s">
        <v>25</v>
      </c>
      <c r="D126" s="170"/>
      <c r="E126" s="171">
        <f>SUMIF(F98:F125,"&lt;&gt;Откл.",E98:E125)-SUMIF(F98:F125,"=резерв",E98:E125)</f>
        <v>166.70000000000002</v>
      </c>
      <c r="F126" s="172">
        <f>SUM(F98:F125)</f>
        <v>67.19399999999999</v>
      </c>
      <c r="G126" s="173">
        <f>F126/E126</f>
        <v>0.4030833833233352</v>
      </c>
      <c r="H126" s="172">
        <f>SUM(H98:H125)</f>
        <v>74.65999999999998</v>
      </c>
      <c r="I126" s="174">
        <f>SUM(I98:I125)</f>
        <v>11.179000000000002</v>
      </c>
      <c r="J126" s="172">
        <f>SUM(F126,I126)</f>
        <v>78.37299999999999</v>
      </c>
      <c r="K126" s="175">
        <f>J126/0.93</f>
        <v>84.27204301075267</v>
      </c>
      <c r="L126" s="176">
        <f>K126/E126</f>
        <v>0.5055311518341491</v>
      </c>
      <c r="N126" s="22"/>
      <c r="P126" s="167"/>
    </row>
    <row r="127" spans="1:12" ht="34.5" customHeight="1" thickBot="1">
      <c r="A127" s="1"/>
      <c r="B127" s="74"/>
      <c r="C127" s="76" t="s">
        <v>283</v>
      </c>
      <c r="D127" s="75"/>
      <c r="E127" s="80">
        <f>SUM(E37,E67,E96,E126)</f>
        <v>336</v>
      </c>
      <c r="F127" s="80">
        <f>SUM(F37,F67,F96,F126)</f>
        <v>110.73599999999999</v>
      </c>
      <c r="G127" s="79">
        <f>F127/E127</f>
        <v>0.3295714285714285</v>
      </c>
      <c r="H127" s="80">
        <f>SUM(H37,H67,H96,H126)</f>
        <v>123.03999999999996</v>
      </c>
      <c r="I127" s="164">
        <f>SUM(I37,I67,I96,I126)</f>
        <v>22.669000000000004</v>
      </c>
      <c r="J127" s="80">
        <f>SUM(F127,I127)</f>
        <v>133.405</v>
      </c>
      <c r="K127" s="80">
        <f>J127/0.93</f>
        <v>143.44623655913978</v>
      </c>
      <c r="L127" s="81">
        <f>K127/E127</f>
        <v>0.4269233230926779</v>
      </c>
    </row>
    <row r="128" spans="2:7" ht="19.5" customHeight="1">
      <c r="B128" s="97"/>
      <c r="C128" s="96"/>
      <c r="D128" s="99"/>
      <c r="E128" s="101"/>
      <c r="F128" s="102"/>
      <c r="G128" s="98"/>
    </row>
    <row r="129" spans="2:7" ht="19.5" customHeight="1">
      <c r="B129" s="97"/>
      <c r="C129" s="96"/>
      <c r="D129" s="99"/>
      <c r="F129" s="102"/>
      <c r="G129" s="98"/>
    </row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104"/>
      <c r="D131" s="96"/>
      <c r="E131" s="101"/>
      <c r="F131" s="105"/>
      <c r="G131" s="98"/>
    </row>
    <row r="132" spans="2:7" ht="19.5" customHeight="1">
      <c r="B132" s="97"/>
      <c r="C132" s="96"/>
      <c r="D132" s="96"/>
      <c r="E132" s="101"/>
      <c r="F132" s="102"/>
      <c r="G132" s="98"/>
    </row>
    <row r="133" spans="2:7" ht="19.5" customHeight="1">
      <c r="B133" s="97"/>
      <c r="C133" s="96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106"/>
      <c r="D135" s="96"/>
      <c r="E135" s="101"/>
      <c r="F135" s="102"/>
      <c r="G135" s="98"/>
    </row>
    <row r="136" spans="2:7" ht="19.5" customHeight="1">
      <c r="B136" s="97"/>
      <c r="C136" s="107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  <row r="147" spans="2:7" ht="19.5" customHeight="1">
      <c r="B147" s="97"/>
      <c r="C147" s="96"/>
      <c r="D147" s="96"/>
      <c r="E147" s="101"/>
      <c r="F147" s="102"/>
      <c r="G147" s="98"/>
    </row>
    <row r="148" spans="2:7" ht="19.5" customHeight="1">
      <c r="B148" s="97"/>
      <c r="C148" s="96"/>
      <c r="D148" s="96"/>
      <c r="E148" s="101"/>
      <c r="F148" s="102"/>
      <c r="G148" s="98"/>
    </row>
    <row r="149" spans="2:7" ht="19.5" customHeight="1">
      <c r="B149" s="97"/>
      <c r="C149" s="96"/>
      <c r="D149" s="96"/>
      <c r="E149" s="101"/>
      <c r="F149" s="102"/>
      <c r="G149" s="98"/>
    </row>
  </sheetData>
  <sheetProtection/>
  <mergeCells count="61">
    <mergeCell ref="B63:B64"/>
    <mergeCell ref="B101:B102"/>
    <mergeCell ref="B13:B14"/>
    <mergeCell ref="B15:B16"/>
    <mergeCell ref="B65:B66"/>
    <mergeCell ref="B68:L68"/>
    <mergeCell ref="B49:B50"/>
    <mergeCell ref="B51:B52"/>
    <mergeCell ref="B25:B26"/>
    <mergeCell ref="B27:B28"/>
    <mergeCell ref="B11:B12"/>
    <mergeCell ref="B57:B58"/>
    <mergeCell ref="B59:B60"/>
    <mergeCell ref="B61:B62"/>
    <mergeCell ref="B17:B18"/>
    <mergeCell ref="B19:B20"/>
    <mergeCell ref="B53:B54"/>
    <mergeCell ref="B55:B56"/>
    <mergeCell ref="B21:B22"/>
    <mergeCell ref="B23:B24"/>
    <mergeCell ref="B4:L4"/>
    <mergeCell ref="B5:B6"/>
    <mergeCell ref="B7:B8"/>
    <mergeCell ref="B9:B10"/>
    <mergeCell ref="B45:B46"/>
    <mergeCell ref="B47:B48"/>
    <mergeCell ref="B29:B30"/>
    <mergeCell ref="B31:B32"/>
    <mergeCell ref="B41:B42"/>
    <mergeCell ref="B43:B44"/>
    <mergeCell ref="B33:B34"/>
    <mergeCell ref="B35:B36"/>
    <mergeCell ref="B38:L38"/>
    <mergeCell ref="B39:B40"/>
    <mergeCell ref="B69:B71"/>
    <mergeCell ref="C69:C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7:L97"/>
    <mergeCell ref="B98:B100"/>
    <mergeCell ref="C98:C100"/>
    <mergeCell ref="B103:B104"/>
    <mergeCell ref="B105:B106"/>
    <mergeCell ref="B107:B108"/>
    <mergeCell ref="B109:B110"/>
    <mergeCell ref="B122:B123"/>
    <mergeCell ref="B124:B125"/>
    <mergeCell ref="B114:B115"/>
    <mergeCell ref="B116:B117"/>
    <mergeCell ref="B118:B119"/>
    <mergeCell ref="B120:B121"/>
  </mergeCells>
  <hyperlinks>
    <hyperlink ref="B4:L4" location="'к-ты СтМЭС'!A4" display="Буландынские РЭС"/>
    <hyperlink ref="B38:L38" location="'к-ты СтМЭС'!A37" display="Аккольские РЭС"/>
    <hyperlink ref="B68:L68" location="'к-ты СтМЭС'!A66" display="Ерейментауские РЭС"/>
    <hyperlink ref="B97:L97" location="'к-ты СтМЭС'!A94" display="Шортандинские РЭС"/>
  </hyperlinks>
  <printOptions/>
  <pageMargins left="0.7874015748031497" right="0.3937007874015748" top="0.4330708661417323" bottom="0.3937007874015748" header="0" footer="0"/>
  <pageSetup horizontalDpi="120" verticalDpi="120" orientation="landscape" paperSize="9" scale="87" r:id="rId1"/>
  <rowBreaks count="1" manualBreakCount="1">
    <brk id="42" min="1" max="8" man="1"/>
  </rowBreaks>
  <ignoredErrors>
    <ignoredError sqref="G37 G96 G126 G1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U146"/>
  <sheetViews>
    <sheetView workbookViewId="0" topLeftCell="A1">
      <pane ySplit="3" topLeftCell="BM34" activePane="bottomLeft" state="frozen"/>
      <selection pane="topLeft" activeCell="A1" sqref="A1"/>
      <selection pane="bottomLeft" activeCell="B37" sqref="B37:I37"/>
    </sheetView>
  </sheetViews>
  <sheetFormatPr defaultColWidth="9.125" defaultRowHeight="19.5" customHeight="1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3" customWidth="1"/>
    <col min="9" max="9" width="13.00390625" style="93" customWidth="1"/>
    <col min="10" max="11" width="10.75390625" style="0" customWidth="1"/>
    <col min="12" max="12" width="11.00390625" style="0" customWidth="1"/>
    <col min="14" max="14" width="7.875" style="93" customWidth="1"/>
    <col min="15" max="16384" width="9.125" style="93" customWidth="1"/>
  </cols>
  <sheetData>
    <row r="1" spans="1:16" s="85" customFormat="1" ht="20.25">
      <c r="A1" s="1"/>
      <c r="B1" s="182"/>
      <c r="C1" s="189" t="s">
        <v>314</v>
      </c>
      <c r="F1" s="182"/>
      <c r="G1" s="187"/>
      <c r="H1" s="184"/>
      <c r="I1" s="185"/>
      <c r="J1"/>
      <c r="K1"/>
      <c r="L1"/>
      <c r="M1"/>
      <c r="O1"/>
      <c r="P1"/>
    </row>
    <row r="2" spans="1:21" s="85" customFormat="1" ht="16.5" thickBot="1">
      <c r="A2" s="1"/>
      <c r="B2" s="182"/>
      <c r="C2" s="182"/>
      <c r="D2" s="182"/>
      <c r="E2" s="182"/>
      <c r="F2" s="182"/>
      <c r="G2" s="184"/>
      <c r="H2" s="184"/>
      <c r="I2" s="18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77" t="s">
        <v>131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320</v>
      </c>
      <c r="C4" s="231"/>
      <c r="D4" s="231"/>
      <c r="E4" s="231"/>
      <c r="F4" s="231"/>
      <c r="G4" s="231"/>
      <c r="H4" s="231"/>
      <c r="I4" s="232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04">
        <v>1</v>
      </c>
      <c r="C5" s="118" t="s">
        <v>214</v>
      </c>
      <c r="D5" s="33" t="s">
        <v>5</v>
      </c>
      <c r="E5" s="34">
        <v>10</v>
      </c>
      <c r="F5" s="45">
        <v>1.44</v>
      </c>
      <c r="G5" s="34">
        <f>(H5/E5)*100</f>
        <v>15.999999999999998</v>
      </c>
      <c r="H5" s="35">
        <f>F5/0.9</f>
        <v>1.5999999999999999</v>
      </c>
      <c r="I5" s="109">
        <f aca="true" t="shared" si="0" ref="I5:I68">SUM(J5:V5)</f>
        <v>0.9259999999999999</v>
      </c>
      <c r="J5" s="151"/>
      <c r="K5" s="127"/>
      <c r="L5" s="127"/>
      <c r="M5" s="127">
        <v>0.009</v>
      </c>
      <c r="N5" s="127">
        <v>0.016</v>
      </c>
      <c r="O5" s="127">
        <v>0.005</v>
      </c>
      <c r="P5" s="127"/>
      <c r="Q5" s="127">
        <v>0.076</v>
      </c>
      <c r="R5" s="127">
        <v>0.82</v>
      </c>
      <c r="S5" s="127"/>
      <c r="T5" s="127"/>
      <c r="U5" s="152"/>
    </row>
    <row r="6" spans="1:21" ht="19.5" customHeight="1" thickBot="1">
      <c r="A6" s="1"/>
      <c r="B6" s="205"/>
      <c r="C6" s="119" t="s">
        <v>215</v>
      </c>
      <c r="D6" s="37" t="s">
        <v>6</v>
      </c>
      <c r="E6" s="38">
        <v>16</v>
      </c>
      <c r="F6" s="42">
        <v>2.47</v>
      </c>
      <c r="G6" s="38">
        <f>(H6/E6)*100</f>
        <v>17.15277777777778</v>
      </c>
      <c r="H6" s="43">
        <f>F6/0.9</f>
        <v>2.7444444444444445</v>
      </c>
      <c r="I6" s="40">
        <f t="shared" si="0"/>
        <v>0</v>
      </c>
      <c r="J6" s="137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38"/>
    </row>
    <row r="7" spans="1:21" ht="19.5" customHeight="1">
      <c r="A7" s="1"/>
      <c r="B7" s="204">
        <v>2</v>
      </c>
      <c r="C7" s="118" t="s">
        <v>216</v>
      </c>
      <c r="D7" s="33" t="s">
        <v>5</v>
      </c>
      <c r="E7" s="34">
        <v>6.3</v>
      </c>
      <c r="F7" s="45">
        <v>0.79</v>
      </c>
      <c r="G7" s="34">
        <f>(H7/E7)*100</f>
        <v>13.932980599647266</v>
      </c>
      <c r="H7" s="35">
        <f>F7/0.9</f>
        <v>0.8777777777777778</v>
      </c>
      <c r="I7" s="36">
        <f t="shared" si="0"/>
        <v>0.035</v>
      </c>
      <c r="J7" s="151"/>
      <c r="K7" s="127"/>
      <c r="L7" s="127"/>
      <c r="M7" s="127"/>
      <c r="N7" s="127"/>
      <c r="O7" s="127">
        <v>0.015</v>
      </c>
      <c r="P7" s="127"/>
      <c r="Q7" s="127">
        <v>0.02</v>
      </c>
      <c r="R7" s="127"/>
      <c r="S7" s="127"/>
      <c r="T7" s="127"/>
      <c r="U7" s="152"/>
    </row>
    <row r="8" spans="1:21" ht="19.5" customHeight="1" thickBot="1">
      <c r="A8" s="1"/>
      <c r="B8" s="205"/>
      <c r="C8" s="119" t="s">
        <v>215</v>
      </c>
      <c r="D8" s="37" t="s">
        <v>6</v>
      </c>
      <c r="E8" s="38">
        <v>6.3</v>
      </c>
      <c r="F8" s="42" t="s">
        <v>134</v>
      </c>
      <c r="G8" s="38"/>
      <c r="H8" s="43"/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04">
        <v>3</v>
      </c>
      <c r="C9" s="118" t="s">
        <v>217</v>
      </c>
      <c r="D9" s="33" t="s">
        <v>5</v>
      </c>
      <c r="E9" s="34">
        <v>10</v>
      </c>
      <c r="F9" s="45">
        <v>3.33</v>
      </c>
      <c r="G9" s="34">
        <f>(H9/E9)*100</f>
        <v>37</v>
      </c>
      <c r="H9" s="35">
        <f>F9/0.9</f>
        <v>3.7</v>
      </c>
      <c r="I9" s="36">
        <f t="shared" si="0"/>
        <v>0.01</v>
      </c>
      <c r="J9" s="151"/>
      <c r="K9" s="127"/>
      <c r="L9" s="127"/>
      <c r="M9" s="127"/>
      <c r="N9" s="127"/>
      <c r="O9" s="127"/>
      <c r="P9" s="127"/>
      <c r="Q9" s="127"/>
      <c r="R9" s="127">
        <v>0.01</v>
      </c>
      <c r="S9" s="127"/>
      <c r="T9" s="127"/>
      <c r="U9" s="152"/>
    </row>
    <row r="10" spans="1:21" ht="19.5" customHeight="1" thickBot="1">
      <c r="A10" s="1"/>
      <c r="B10" s="205"/>
      <c r="C10" s="119" t="s">
        <v>215</v>
      </c>
      <c r="D10" s="37" t="s">
        <v>6</v>
      </c>
      <c r="E10" s="38">
        <v>10</v>
      </c>
      <c r="F10" s="42" t="s">
        <v>134</v>
      </c>
      <c r="G10" s="38"/>
      <c r="H10" s="43"/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1:21" ht="19.5" customHeight="1">
      <c r="A11" s="1"/>
      <c r="B11" s="204">
        <v>4</v>
      </c>
      <c r="C11" s="118" t="s">
        <v>218</v>
      </c>
      <c r="D11" s="33" t="s">
        <v>5</v>
      </c>
      <c r="E11" s="34">
        <v>10</v>
      </c>
      <c r="F11" s="45" t="s">
        <v>134</v>
      </c>
      <c r="G11" s="34"/>
      <c r="H11" s="35"/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</row>
    <row r="12" spans="1:21" ht="19.5" customHeight="1" thickBot="1">
      <c r="A12" s="1"/>
      <c r="B12" s="205"/>
      <c r="C12" s="119" t="s">
        <v>215</v>
      </c>
      <c r="D12" s="37" t="s">
        <v>6</v>
      </c>
      <c r="E12" s="38">
        <v>10</v>
      </c>
      <c r="F12" s="42">
        <v>0.55</v>
      </c>
      <c r="G12" s="38">
        <f>(H12/E12)*100</f>
        <v>6.111111111111112</v>
      </c>
      <c r="H12" s="43">
        <f>F12/0.9</f>
        <v>0.6111111111111112</v>
      </c>
      <c r="I12" s="40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1:21" ht="19.5" customHeight="1">
      <c r="A13" s="1"/>
      <c r="B13" s="204">
        <v>5</v>
      </c>
      <c r="C13" s="118" t="s">
        <v>219</v>
      </c>
      <c r="D13" s="33" t="s">
        <v>5</v>
      </c>
      <c r="E13" s="34">
        <v>1.6</v>
      </c>
      <c r="F13" s="45">
        <v>0.049</v>
      </c>
      <c r="G13" s="34">
        <f>(H13/E13)*100</f>
        <v>3.4027777777777777</v>
      </c>
      <c r="H13" s="35">
        <f>F13/0.9</f>
        <v>0.05444444444444445</v>
      </c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</row>
    <row r="14" spans="1:21" ht="19.5" customHeight="1" thickBot="1">
      <c r="A14" s="1"/>
      <c r="B14" s="205"/>
      <c r="C14" s="119" t="s">
        <v>220</v>
      </c>
      <c r="D14" s="37" t="s">
        <v>6</v>
      </c>
      <c r="E14" s="38">
        <v>1.6</v>
      </c>
      <c r="F14" s="42" t="s">
        <v>134</v>
      </c>
      <c r="G14" s="38"/>
      <c r="H14" s="43"/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1:21" ht="19.5" customHeight="1">
      <c r="A15" s="1"/>
      <c r="B15" s="204">
        <v>6</v>
      </c>
      <c r="C15" s="118" t="s">
        <v>221</v>
      </c>
      <c r="D15" s="33" t="s">
        <v>5</v>
      </c>
      <c r="E15" s="34">
        <v>2.5</v>
      </c>
      <c r="F15" s="45">
        <v>0.41</v>
      </c>
      <c r="G15" s="34">
        <f>(H15/E15)*100</f>
        <v>18.22222222222222</v>
      </c>
      <c r="H15" s="35">
        <f>F15/0.9</f>
        <v>0.4555555555555555</v>
      </c>
      <c r="I15" s="36">
        <f t="shared" si="0"/>
        <v>0</v>
      </c>
      <c r="J15" s="151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52"/>
    </row>
    <row r="16" spans="1:21" ht="19.5" customHeight="1" thickBot="1">
      <c r="A16" s="1"/>
      <c r="B16" s="205"/>
      <c r="C16" s="119" t="s">
        <v>220</v>
      </c>
      <c r="D16" s="37" t="s">
        <v>6</v>
      </c>
      <c r="E16" s="38">
        <v>1.6</v>
      </c>
      <c r="F16" s="42" t="s">
        <v>134</v>
      </c>
      <c r="G16" s="38"/>
      <c r="H16" s="43"/>
      <c r="I16" s="40">
        <f t="shared" si="0"/>
        <v>0</v>
      </c>
      <c r="J16" s="137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38"/>
    </row>
    <row r="17" spans="1:21" ht="19.5" customHeight="1">
      <c r="A17" s="1"/>
      <c r="B17" s="204">
        <v>7</v>
      </c>
      <c r="C17" s="118" t="s">
        <v>222</v>
      </c>
      <c r="D17" s="33" t="s">
        <v>5</v>
      </c>
      <c r="E17" s="34">
        <v>1</v>
      </c>
      <c r="F17" s="45" t="s">
        <v>134</v>
      </c>
      <c r="G17" s="34"/>
      <c r="H17" s="35"/>
      <c r="I17" s="36">
        <f t="shared" si="0"/>
        <v>0</v>
      </c>
      <c r="J17" s="151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52"/>
    </row>
    <row r="18" spans="1:21" ht="19.5" customHeight="1" thickBot="1">
      <c r="A18" s="1"/>
      <c r="B18" s="205"/>
      <c r="C18" s="119" t="s">
        <v>220</v>
      </c>
      <c r="D18" s="37" t="s">
        <v>6</v>
      </c>
      <c r="E18" s="38">
        <v>2.5</v>
      </c>
      <c r="F18" s="42">
        <v>0.41</v>
      </c>
      <c r="G18" s="38">
        <f>(H18/E18)*100</f>
        <v>18.22222222222222</v>
      </c>
      <c r="H18" s="43">
        <f>F18/0.9</f>
        <v>0.4555555555555555</v>
      </c>
      <c r="I18" s="40">
        <f t="shared" si="0"/>
        <v>0</v>
      </c>
      <c r="J18" s="137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38"/>
    </row>
    <row r="19" spans="1:21" ht="19.5" customHeight="1">
      <c r="A19" s="1"/>
      <c r="B19" s="204">
        <v>8</v>
      </c>
      <c r="C19" s="118" t="s">
        <v>223</v>
      </c>
      <c r="D19" s="33" t="s">
        <v>5</v>
      </c>
      <c r="E19" s="34">
        <v>2.5</v>
      </c>
      <c r="F19" s="45">
        <v>0.41</v>
      </c>
      <c r="G19" s="34">
        <f>(H19/E19)*100</f>
        <v>18.22222222222222</v>
      </c>
      <c r="H19" s="35">
        <f>F19/0.9</f>
        <v>0.4555555555555555</v>
      </c>
      <c r="I19" s="36">
        <f t="shared" si="0"/>
        <v>0.027</v>
      </c>
      <c r="J19" s="151"/>
      <c r="K19" s="127"/>
      <c r="L19" s="127"/>
      <c r="M19" s="127"/>
      <c r="N19" s="127">
        <v>0.012</v>
      </c>
      <c r="O19" s="127"/>
      <c r="P19" s="127"/>
      <c r="Q19" s="127">
        <v>0.01</v>
      </c>
      <c r="R19" s="127">
        <v>0.005</v>
      </c>
      <c r="S19" s="127"/>
      <c r="T19" s="127"/>
      <c r="U19" s="152"/>
    </row>
    <row r="20" spans="1:21" ht="19.5" customHeight="1" thickBot="1">
      <c r="A20" s="1"/>
      <c r="B20" s="205"/>
      <c r="C20" s="119" t="s">
        <v>220</v>
      </c>
      <c r="D20" s="37" t="s">
        <v>6</v>
      </c>
      <c r="E20" s="38">
        <v>1</v>
      </c>
      <c r="F20" s="194"/>
      <c r="G20" s="38">
        <f>(H20/E20)*100</f>
        <v>0</v>
      </c>
      <c r="H20" s="43">
        <f>F20/0.9</f>
        <v>0</v>
      </c>
      <c r="I20" s="40">
        <f t="shared" si="0"/>
        <v>0</v>
      </c>
      <c r="J20" s="137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38"/>
    </row>
    <row r="21" spans="1:21" ht="19.5" customHeight="1">
      <c r="A21" s="1"/>
      <c r="B21" s="204">
        <v>9</v>
      </c>
      <c r="C21" s="118" t="s">
        <v>224</v>
      </c>
      <c r="D21" s="33" t="s">
        <v>5</v>
      </c>
      <c r="E21" s="34">
        <v>2.5</v>
      </c>
      <c r="F21" s="45" t="s">
        <v>134</v>
      </c>
      <c r="G21" s="34"/>
      <c r="H21" s="35"/>
      <c r="I21" s="36">
        <f t="shared" si="0"/>
        <v>0</v>
      </c>
      <c r="J21" s="151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52"/>
    </row>
    <row r="22" spans="1:21" ht="19.5" customHeight="1" thickBot="1">
      <c r="A22" s="1"/>
      <c r="B22" s="205"/>
      <c r="C22" s="119" t="s">
        <v>220</v>
      </c>
      <c r="D22" s="37" t="s">
        <v>6</v>
      </c>
      <c r="E22" s="38">
        <v>2.5</v>
      </c>
      <c r="F22" s="42">
        <v>1.15</v>
      </c>
      <c r="G22" s="38">
        <f>(H22/E22)*100</f>
        <v>51.11111111111111</v>
      </c>
      <c r="H22" s="43">
        <f>F22/0.9</f>
        <v>1.2777777777777777</v>
      </c>
      <c r="I22" s="40">
        <f t="shared" si="0"/>
        <v>0.4</v>
      </c>
      <c r="J22" s="137"/>
      <c r="K22" s="111"/>
      <c r="L22" s="111"/>
      <c r="M22" s="111"/>
      <c r="N22" s="111"/>
      <c r="O22" s="111"/>
      <c r="P22" s="111"/>
      <c r="Q22" s="111">
        <v>0.4</v>
      </c>
      <c r="R22" s="111"/>
      <c r="S22" s="111"/>
      <c r="T22" s="111"/>
      <c r="U22" s="138"/>
    </row>
    <row r="23" spans="1:21" ht="19.5" customHeight="1">
      <c r="A23" s="1"/>
      <c r="B23" s="204">
        <v>10</v>
      </c>
      <c r="C23" s="118" t="s">
        <v>225</v>
      </c>
      <c r="D23" s="33" t="s">
        <v>5</v>
      </c>
      <c r="E23" s="34">
        <v>1.8</v>
      </c>
      <c r="F23" s="45">
        <v>0.52</v>
      </c>
      <c r="G23" s="34">
        <f>(H23/E23)*100</f>
        <v>32.098765432098766</v>
      </c>
      <c r="H23" s="35">
        <f>F23/0.9</f>
        <v>0.5777777777777778</v>
      </c>
      <c r="I23" s="36">
        <f t="shared" si="0"/>
        <v>0.6599999999999999</v>
      </c>
      <c r="J23" s="151"/>
      <c r="K23" s="127"/>
      <c r="L23" s="127"/>
      <c r="M23" s="127"/>
      <c r="N23" s="127">
        <v>0.08</v>
      </c>
      <c r="O23" s="127"/>
      <c r="P23" s="127"/>
      <c r="Q23" s="127">
        <v>0.58</v>
      </c>
      <c r="R23" s="127"/>
      <c r="S23" s="127"/>
      <c r="T23" s="127"/>
      <c r="U23" s="152"/>
    </row>
    <row r="24" spans="1:21" ht="19.5" customHeight="1" thickBot="1">
      <c r="A24" s="1"/>
      <c r="B24" s="205"/>
      <c r="C24" s="119" t="s">
        <v>220</v>
      </c>
      <c r="D24" s="37" t="s">
        <v>6</v>
      </c>
      <c r="E24" s="38">
        <v>2.5</v>
      </c>
      <c r="F24" s="42" t="s">
        <v>134</v>
      </c>
      <c r="G24" s="38"/>
      <c r="H24" s="43"/>
      <c r="I24" s="40">
        <f t="shared" si="0"/>
        <v>0</v>
      </c>
      <c r="J24" s="137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38"/>
    </row>
    <row r="25" spans="1:21" ht="19.5" customHeight="1">
      <c r="A25" s="1"/>
      <c r="B25" s="204">
        <v>11</v>
      </c>
      <c r="C25" s="118" t="s">
        <v>226</v>
      </c>
      <c r="D25" s="33" t="s">
        <v>5</v>
      </c>
      <c r="E25" s="34">
        <v>1.6</v>
      </c>
      <c r="F25" s="45" t="s">
        <v>134</v>
      </c>
      <c r="G25" s="34"/>
      <c r="H25" s="35"/>
      <c r="I25" s="36">
        <f t="shared" si="0"/>
        <v>0</v>
      </c>
      <c r="J25" s="151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52"/>
    </row>
    <row r="26" spans="1:21" ht="19.5" customHeight="1" thickBot="1">
      <c r="A26" s="1"/>
      <c r="B26" s="205"/>
      <c r="C26" s="119" t="s">
        <v>220</v>
      </c>
      <c r="D26" s="37" t="s">
        <v>6</v>
      </c>
      <c r="E26" s="38">
        <v>1.6</v>
      </c>
      <c r="F26" s="42">
        <v>0.49</v>
      </c>
      <c r="G26" s="38">
        <f>(H26/E26)*100</f>
        <v>34.02777777777777</v>
      </c>
      <c r="H26" s="43">
        <f>F26/0.9</f>
        <v>0.5444444444444444</v>
      </c>
      <c r="I26" s="40">
        <f t="shared" si="0"/>
        <v>0</v>
      </c>
      <c r="J26" s="137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38"/>
    </row>
    <row r="27" spans="1:21" ht="19.5" customHeight="1">
      <c r="A27" s="1"/>
      <c r="B27" s="204">
        <v>12</v>
      </c>
      <c r="C27" s="118" t="s">
        <v>227</v>
      </c>
      <c r="D27" s="33" t="s">
        <v>5</v>
      </c>
      <c r="E27" s="34">
        <v>1.6</v>
      </c>
      <c r="F27" s="45" t="s">
        <v>134</v>
      </c>
      <c r="G27" s="34"/>
      <c r="H27" s="35"/>
      <c r="I27" s="36">
        <f t="shared" si="0"/>
        <v>0</v>
      </c>
      <c r="J27" s="151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52"/>
    </row>
    <row r="28" spans="1:21" ht="19.5" customHeight="1" thickBot="1">
      <c r="A28" s="1"/>
      <c r="B28" s="205"/>
      <c r="C28" s="119" t="s">
        <v>220</v>
      </c>
      <c r="D28" s="37" t="s">
        <v>6</v>
      </c>
      <c r="E28" s="38">
        <v>1.6</v>
      </c>
      <c r="F28" s="42">
        <v>0.12</v>
      </c>
      <c r="G28" s="38">
        <f>(H28/E28)*100</f>
        <v>8.333333333333332</v>
      </c>
      <c r="H28" s="43">
        <f>F28/0.9</f>
        <v>0.13333333333333333</v>
      </c>
      <c r="I28" s="40">
        <f t="shared" si="0"/>
        <v>0</v>
      </c>
      <c r="J28" s="137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38"/>
    </row>
    <row r="29" spans="1:21" ht="19.5" customHeight="1">
      <c r="A29" s="1"/>
      <c r="B29" s="204">
        <v>13</v>
      </c>
      <c r="C29" s="118" t="s">
        <v>228</v>
      </c>
      <c r="D29" s="33" t="s">
        <v>5</v>
      </c>
      <c r="E29" s="34">
        <v>1.6</v>
      </c>
      <c r="F29" s="45">
        <v>0.18</v>
      </c>
      <c r="G29" s="34">
        <f>(H29/E29)*100</f>
        <v>12.499999999999998</v>
      </c>
      <c r="H29" s="35">
        <f>F29/0.9</f>
        <v>0.19999999999999998</v>
      </c>
      <c r="I29" s="36">
        <f t="shared" si="0"/>
        <v>0.04</v>
      </c>
      <c r="J29" s="151"/>
      <c r="K29" s="127"/>
      <c r="L29" s="127"/>
      <c r="M29" s="127">
        <v>0.025</v>
      </c>
      <c r="N29" s="127">
        <v>0.015</v>
      </c>
      <c r="O29" s="127"/>
      <c r="P29" s="127"/>
      <c r="Q29" s="127"/>
      <c r="R29" s="127"/>
      <c r="S29" s="127"/>
      <c r="T29" s="127"/>
      <c r="U29" s="152"/>
    </row>
    <row r="30" spans="1:21" ht="19.5" customHeight="1" thickBot="1">
      <c r="A30" s="1"/>
      <c r="B30" s="205"/>
      <c r="C30" s="119" t="s">
        <v>220</v>
      </c>
      <c r="D30" s="37" t="s">
        <v>6</v>
      </c>
      <c r="E30" s="38">
        <v>1.6</v>
      </c>
      <c r="F30" s="42" t="s">
        <v>134</v>
      </c>
      <c r="G30" s="38"/>
      <c r="H30" s="43"/>
      <c r="I30" s="40">
        <f t="shared" si="0"/>
        <v>0</v>
      </c>
      <c r="J30" s="137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38"/>
    </row>
    <row r="31" spans="1:21" ht="19.5" customHeight="1">
      <c r="A31" s="1"/>
      <c r="B31" s="204">
        <v>14</v>
      </c>
      <c r="C31" s="118" t="s">
        <v>229</v>
      </c>
      <c r="D31" s="33" t="s">
        <v>5</v>
      </c>
      <c r="E31" s="34">
        <v>1.6</v>
      </c>
      <c r="F31" s="45" t="s">
        <v>134</v>
      </c>
      <c r="G31" s="34"/>
      <c r="H31" s="35"/>
      <c r="I31" s="36">
        <f t="shared" si="0"/>
        <v>0</v>
      </c>
      <c r="J31" s="151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52"/>
    </row>
    <row r="32" spans="1:21" ht="19.5" customHeight="1" thickBot="1">
      <c r="A32" s="1"/>
      <c r="B32" s="205"/>
      <c r="C32" s="119" t="s">
        <v>220</v>
      </c>
      <c r="D32" s="37" t="s">
        <v>6</v>
      </c>
      <c r="E32" s="38">
        <v>1</v>
      </c>
      <c r="F32" s="42">
        <v>0.19</v>
      </c>
      <c r="G32" s="38">
        <f>(H32/E32)*100</f>
        <v>21.11111111111111</v>
      </c>
      <c r="H32" s="43">
        <f>F32/0.9</f>
        <v>0.2111111111111111</v>
      </c>
      <c r="I32" s="40">
        <f t="shared" si="0"/>
        <v>0.007</v>
      </c>
      <c r="J32" s="137"/>
      <c r="K32" s="111"/>
      <c r="L32" s="111"/>
      <c r="M32" s="111"/>
      <c r="N32" s="111"/>
      <c r="O32" s="111"/>
      <c r="P32" s="111"/>
      <c r="Q32" s="111"/>
      <c r="R32" s="111">
        <v>0.007</v>
      </c>
      <c r="S32" s="111"/>
      <c r="T32" s="111"/>
      <c r="U32" s="138"/>
    </row>
    <row r="33" spans="1:21" ht="19.5" customHeight="1">
      <c r="A33" s="1"/>
      <c r="B33" s="204">
        <v>15</v>
      </c>
      <c r="C33" s="118" t="s">
        <v>230</v>
      </c>
      <c r="D33" s="33" t="s">
        <v>5</v>
      </c>
      <c r="E33" s="34">
        <v>1.8</v>
      </c>
      <c r="F33" s="45" t="s">
        <v>134</v>
      </c>
      <c r="G33" s="34"/>
      <c r="H33" s="35"/>
      <c r="I33" s="36">
        <f t="shared" si="0"/>
        <v>0</v>
      </c>
      <c r="J33" s="151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52"/>
    </row>
    <row r="34" spans="1:21" ht="19.5" customHeight="1" thickBot="1">
      <c r="A34" s="1"/>
      <c r="B34" s="205"/>
      <c r="C34" s="119" t="s">
        <v>220</v>
      </c>
      <c r="D34" s="37" t="s">
        <v>6</v>
      </c>
      <c r="E34" s="38">
        <v>2.5</v>
      </c>
      <c r="F34" s="42">
        <v>0.033</v>
      </c>
      <c r="G34" s="38">
        <f>(H34/E34)*100</f>
        <v>1.4666666666666666</v>
      </c>
      <c r="H34" s="43">
        <f>F34/0.9</f>
        <v>0.03666666666666667</v>
      </c>
      <c r="I34" s="40">
        <f t="shared" si="0"/>
        <v>0</v>
      </c>
      <c r="J34" s="137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38"/>
    </row>
    <row r="35" spans="1:21" ht="19.5" customHeight="1">
      <c r="A35" s="1"/>
      <c r="B35" s="204">
        <v>16</v>
      </c>
      <c r="C35" s="118" t="s">
        <v>231</v>
      </c>
      <c r="D35" s="33" t="s">
        <v>5</v>
      </c>
      <c r="E35" s="34">
        <v>4</v>
      </c>
      <c r="F35" s="45">
        <v>1.31</v>
      </c>
      <c r="G35" s="34">
        <f>(H35/E35)*100</f>
        <v>36.388888888888886</v>
      </c>
      <c r="H35" s="35">
        <f>F35/0.9</f>
        <v>1.4555555555555555</v>
      </c>
      <c r="I35" s="36">
        <f t="shared" si="0"/>
        <v>0.01</v>
      </c>
      <c r="J35" s="151"/>
      <c r="K35" s="127"/>
      <c r="L35" s="127"/>
      <c r="M35" s="127"/>
      <c r="N35" s="127"/>
      <c r="O35" s="127"/>
      <c r="P35" s="127"/>
      <c r="Q35" s="127"/>
      <c r="R35" s="127">
        <v>0.01</v>
      </c>
      <c r="S35" s="127"/>
      <c r="T35" s="127"/>
      <c r="U35" s="152"/>
    </row>
    <row r="36" spans="1:21" ht="19.5" customHeight="1" thickBot="1">
      <c r="A36" s="1"/>
      <c r="B36" s="205"/>
      <c r="C36" s="119" t="s">
        <v>220</v>
      </c>
      <c r="D36" s="37" t="s">
        <v>6</v>
      </c>
      <c r="E36" s="38">
        <v>4</v>
      </c>
      <c r="F36" s="42" t="s">
        <v>134</v>
      </c>
      <c r="G36" s="38"/>
      <c r="H36" s="43"/>
      <c r="I36" s="40">
        <f t="shared" si="0"/>
        <v>0</v>
      </c>
      <c r="J36" s="137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38"/>
    </row>
    <row r="37" spans="1:21" ht="27.75" customHeight="1" thickBot="1">
      <c r="A37" s="1"/>
      <c r="B37" s="212" t="s">
        <v>319</v>
      </c>
      <c r="C37" s="231"/>
      <c r="D37" s="231"/>
      <c r="E37" s="231"/>
      <c r="F37" s="231"/>
      <c r="G37" s="231"/>
      <c r="H37" s="231"/>
      <c r="I37" s="232"/>
      <c r="J37" s="133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134"/>
    </row>
    <row r="38" spans="1:21" ht="19.5" customHeight="1">
      <c r="A38" s="1"/>
      <c r="B38" s="204">
        <v>1</v>
      </c>
      <c r="C38" s="118" t="s">
        <v>233</v>
      </c>
      <c r="D38" s="33" t="s">
        <v>5</v>
      </c>
      <c r="E38" s="34">
        <v>16</v>
      </c>
      <c r="F38" s="45" t="s">
        <v>234</v>
      </c>
      <c r="G38" s="34"/>
      <c r="H38" s="35"/>
      <c r="I38" s="36">
        <f t="shared" si="0"/>
        <v>0</v>
      </c>
      <c r="J38" s="151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52"/>
    </row>
    <row r="39" spans="1:21" ht="19.5" customHeight="1" thickBot="1">
      <c r="A39" s="1"/>
      <c r="B39" s="205"/>
      <c r="C39" s="119" t="s">
        <v>215</v>
      </c>
      <c r="D39" s="37" t="s">
        <v>6</v>
      </c>
      <c r="E39" s="38">
        <v>10</v>
      </c>
      <c r="F39" s="42">
        <v>9.85</v>
      </c>
      <c r="G39" s="38">
        <f>(H39/E39)*100</f>
        <v>109.44444444444446</v>
      </c>
      <c r="H39" s="43">
        <f>F39/0.9</f>
        <v>10.944444444444445</v>
      </c>
      <c r="I39" s="40">
        <f t="shared" si="0"/>
        <v>0.466</v>
      </c>
      <c r="J39" s="137"/>
      <c r="K39" s="111"/>
      <c r="L39" s="111"/>
      <c r="M39" s="111">
        <v>0.08</v>
      </c>
      <c r="N39" s="111">
        <v>0.01</v>
      </c>
      <c r="O39" s="111">
        <v>0.011</v>
      </c>
      <c r="P39" s="111"/>
      <c r="Q39" s="111">
        <v>0.232</v>
      </c>
      <c r="R39" s="111">
        <v>0.133</v>
      </c>
      <c r="S39" s="111"/>
      <c r="T39" s="111"/>
      <c r="U39" s="138"/>
    </row>
    <row r="40" spans="1:21" ht="19.5" customHeight="1">
      <c r="A40" s="1"/>
      <c r="B40" s="204">
        <v>2</v>
      </c>
      <c r="C40" s="118" t="s">
        <v>235</v>
      </c>
      <c r="D40" s="33" t="s">
        <v>5</v>
      </c>
      <c r="E40" s="34">
        <v>10</v>
      </c>
      <c r="F40" s="45">
        <v>0.96</v>
      </c>
      <c r="G40" s="34">
        <f>(H40/E40)*100</f>
        <v>10.666666666666666</v>
      </c>
      <c r="H40" s="35">
        <f>F40/0.9</f>
        <v>1.0666666666666667</v>
      </c>
      <c r="I40" s="36">
        <f t="shared" si="0"/>
        <v>0</v>
      </c>
      <c r="J40" s="151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52"/>
    </row>
    <row r="41" spans="1:21" ht="19.5" customHeight="1" thickBot="1">
      <c r="A41" s="1"/>
      <c r="B41" s="205"/>
      <c r="C41" s="119" t="s">
        <v>215</v>
      </c>
      <c r="D41" s="37" t="s">
        <v>6</v>
      </c>
      <c r="E41" s="38">
        <v>7.5</v>
      </c>
      <c r="F41" s="42" t="s">
        <v>134</v>
      </c>
      <c r="G41" s="38"/>
      <c r="H41" s="43"/>
      <c r="I41" s="40">
        <f t="shared" si="0"/>
        <v>0</v>
      </c>
      <c r="J41" s="137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38"/>
    </row>
    <row r="42" spans="1:21" ht="19.5" customHeight="1">
      <c r="A42" s="1"/>
      <c r="B42" s="204">
        <v>3</v>
      </c>
      <c r="C42" s="118" t="s">
        <v>236</v>
      </c>
      <c r="D42" s="33" t="s">
        <v>5</v>
      </c>
      <c r="E42" s="34">
        <v>2.5</v>
      </c>
      <c r="F42" s="45" t="s">
        <v>134</v>
      </c>
      <c r="G42" s="34"/>
      <c r="H42" s="35"/>
      <c r="I42" s="36">
        <f t="shared" si="0"/>
        <v>0</v>
      </c>
      <c r="J42" s="151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52"/>
    </row>
    <row r="43" spans="1:21" ht="19.5" customHeight="1" thickBot="1">
      <c r="A43" s="1"/>
      <c r="B43" s="205"/>
      <c r="C43" s="119" t="s">
        <v>237</v>
      </c>
      <c r="D43" s="37" t="s">
        <v>6</v>
      </c>
      <c r="E43" s="38">
        <v>2.5</v>
      </c>
      <c r="F43" s="42">
        <v>0.61</v>
      </c>
      <c r="G43" s="38">
        <f>(H43/E43)*100</f>
        <v>27.111111111111107</v>
      </c>
      <c r="H43" s="43">
        <f>F43/0.9</f>
        <v>0.6777777777777777</v>
      </c>
      <c r="I43" s="40">
        <f t="shared" si="0"/>
        <v>0.98</v>
      </c>
      <c r="J43" s="137"/>
      <c r="K43" s="111"/>
      <c r="L43" s="111"/>
      <c r="M43" s="111">
        <v>0.05</v>
      </c>
      <c r="N43" s="111"/>
      <c r="O43" s="111"/>
      <c r="P43" s="111"/>
      <c r="Q43" s="111">
        <v>0.85</v>
      </c>
      <c r="R43" s="111">
        <v>0.08</v>
      </c>
      <c r="S43" s="111"/>
      <c r="T43" s="111"/>
      <c r="U43" s="138"/>
    </row>
    <row r="44" spans="1:21" ht="19.5" customHeight="1">
      <c r="A44" s="1"/>
      <c r="B44" s="204">
        <v>4</v>
      </c>
      <c r="C44" s="118" t="s">
        <v>238</v>
      </c>
      <c r="D44" s="33" t="s">
        <v>5</v>
      </c>
      <c r="E44" s="34">
        <v>1.6</v>
      </c>
      <c r="F44" s="45" t="s">
        <v>134</v>
      </c>
      <c r="G44" s="34"/>
      <c r="H44" s="35"/>
      <c r="I44" s="36">
        <f t="shared" si="0"/>
        <v>0</v>
      </c>
      <c r="J44" s="151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52"/>
    </row>
    <row r="45" spans="1:21" ht="19.5" customHeight="1" thickBot="1">
      <c r="A45" s="1"/>
      <c r="B45" s="205"/>
      <c r="C45" s="119" t="s">
        <v>220</v>
      </c>
      <c r="D45" s="37" t="s">
        <v>6</v>
      </c>
      <c r="E45" s="38">
        <v>1.6</v>
      </c>
      <c r="F45" s="42">
        <v>0.065</v>
      </c>
      <c r="G45" s="38">
        <f>(H45/E45)*100</f>
        <v>4.513888888888888</v>
      </c>
      <c r="H45" s="43">
        <f>F45/0.9</f>
        <v>0.07222222222222223</v>
      </c>
      <c r="I45" s="40">
        <f t="shared" si="0"/>
        <v>0.021</v>
      </c>
      <c r="J45" s="137"/>
      <c r="K45" s="111"/>
      <c r="L45" s="111"/>
      <c r="M45" s="111">
        <v>0.021</v>
      </c>
      <c r="N45" s="111"/>
      <c r="O45" s="111"/>
      <c r="P45" s="111"/>
      <c r="Q45" s="111"/>
      <c r="R45" s="111"/>
      <c r="S45" s="111"/>
      <c r="T45" s="111"/>
      <c r="U45" s="138"/>
    </row>
    <row r="46" spans="1:21" ht="19.5" customHeight="1">
      <c r="A46" s="1"/>
      <c r="B46" s="204">
        <v>5</v>
      </c>
      <c r="C46" s="118" t="s">
        <v>239</v>
      </c>
      <c r="D46" s="33" t="s">
        <v>5</v>
      </c>
      <c r="E46" s="34">
        <v>1.6</v>
      </c>
      <c r="F46" s="45">
        <v>0.049</v>
      </c>
      <c r="G46" s="34">
        <f>(H46/E46)*100</f>
        <v>3.4027777777777777</v>
      </c>
      <c r="H46" s="35">
        <f>F46/0.9</f>
        <v>0.05444444444444445</v>
      </c>
      <c r="I46" s="36">
        <f t="shared" si="0"/>
        <v>0</v>
      </c>
      <c r="J46" s="151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52"/>
    </row>
    <row r="47" spans="1:21" ht="19.5" customHeight="1" thickBot="1">
      <c r="A47" s="1"/>
      <c r="B47" s="205"/>
      <c r="C47" s="119" t="s">
        <v>220</v>
      </c>
      <c r="D47" s="37" t="s">
        <v>6</v>
      </c>
      <c r="E47" s="38">
        <v>1.6</v>
      </c>
      <c r="F47" s="42" t="s">
        <v>134</v>
      </c>
      <c r="G47" s="38"/>
      <c r="H47" s="43"/>
      <c r="I47" s="40">
        <f t="shared" si="0"/>
        <v>0</v>
      </c>
      <c r="J47" s="137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38"/>
    </row>
    <row r="48" spans="1:21" ht="19.5" customHeight="1">
      <c r="A48" s="1"/>
      <c r="B48" s="204">
        <v>6</v>
      </c>
      <c r="C48" s="118" t="s">
        <v>240</v>
      </c>
      <c r="D48" s="33" t="s">
        <v>5</v>
      </c>
      <c r="E48" s="34">
        <v>1.6</v>
      </c>
      <c r="F48" s="45">
        <v>0.21</v>
      </c>
      <c r="G48" s="34">
        <f>(H48/E48)*100</f>
        <v>14.583333333333332</v>
      </c>
      <c r="H48" s="35">
        <f>F48/0.9</f>
        <v>0.2333333333333333</v>
      </c>
      <c r="I48" s="36">
        <f t="shared" si="0"/>
        <v>0</v>
      </c>
      <c r="J48" s="151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52"/>
    </row>
    <row r="49" spans="1:21" ht="19.5" customHeight="1" thickBot="1">
      <c r="A49" s="1"/>
      <c r="B49" s="205"/>
      <c r="C49" s="119" t="s">
        <v>220</v>
      </c>
      <c r="D49" s="37" t="s">
        <v>6</v>
      </c>
      <c r="E49" s="38">
        <v>1.6</v>
      </c>
      <c r="F49" s="42" t="s">
        <v>134</v>
      </c>
      <c r="G49" s="38"/>
      <c r="H49" s="43"/>
      <c r="I49" s="40">
        <f t="shared" si="0"/>
        <v>0</v>
      </c>
      <c r="J49" s="137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38"/>
    </row>
    <row r="50" spans="1:21" ht="19.5" customHeight="1">
      <c r="A50" s="1"/>
      <c r="B50" s="204">
        <v>7</v>
      </c>
      <c r="C50" s="118" t="s">
        <v>241</v>
      </c>
      <c r="D50" s="33" t="s">
        <v>5</v>
      </c>
      <c r="E50" s="34">
        <v>2.5</v>
      </c>
      <c r="F50" s="45" t="s">
        <v>134</v>
      </c>
      <c r="G50" s="34"/>
      <c r="H50" s="35"/>
      <c r="I50" s="36">
        <f t="shared" si="0"/>
        <v>0</v>
      </c>
      <c r="J50" s="151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52"/>
    </row>
    <row r="51" spans="1:21" ht="19.5" customHeight="1" thickBot="1">
      <c r="A51" s="1"/>
      <c r="B51" s="205"/>
      <c r="C51" s="119" t="s">
        <v>220</v>
      </c>
      <c r="D51" s="37" t="s">
        <v>6</v>
      </c>
      <c r="E51" s="38">
        <v>2.5</v>
      </c>
      <c r="F51" s="42">
        <v>0.61</v>
      </c>
      <c r="G51" s="38">
        <f>(H51/E51)*100</f>
        <v>27.111111111111107</v>
      </c>
      <c r="H51" s="43">
        <f>F51/0.9</f>
        <v>0.6777777777777777</v>
      </c>
      <c r="I51" s="40">
        <f t="shared" si="0"/>
        <v>0</v>
      </c>
      <c r="J51" s="137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38"/>
    </row>
    <row r="52" spans="1:21" ht="19.5" customHeight="1">
      <c r="A52" s="1"/>
      <c r="B52" s="204">
        <v>8</v>
      </c>
      <c r="C52" s="118" t="s">
        <v>242</v>
      </c>
      <c r="D52" s="33" t="s">
        <v>5</v>
      </c>
      <c r="E52" s="34">
        <v>6.3</v>
      </c>
      <c r="F52" s="45">
        <v>6.25</v>
      </c>
      <c r="G52" s="34">
        <f>(H52/E52)*100</f>
        <v>110.22927689594357</v>
      </c>
      <c r="H52" s="35">
        <f>F52/0.9</f>
        <v>6.944444444444445</v>
      </c>
      <c r="I52" s="36">
        <f t="shared" si="0"/>
        <v>0.6140000000000001</v>
      </c>
      <c r="J52" s="151"/>
      <c r="K52" s="127"/>
      <c r="L52" s="127"/>
      <c r="M52" s="127"/>
      <c r="N52" s="127">
        <v>0.03</v>
      </c>
      <c r="O52" s="127">
        <v>0.051</v>
      </c>
      <c r="P52" s="127"/>
      <c r="Q52" s="127">
        <v>0.468</v>
      </c>
      <c r="R52" s="127">
        <v>0.065</v>
      </c>
      <c r="S52" s="127"/>
      <c r="T52" s="127"/>
      <c r="U52" s="152"/>
    </row>
    <row r="53" spans="1:21" ht="19.5" customHeight="1" thickBot="1">
      <c r="A53" s="1"/>
      <c r="B53" s="205"/>
      <c r="C53" s="119" t="s">
        <v>220</v>
      </c>
      <c r="D53" s="37" t="s">
        <v>6</v>
      </c>
      <c r="E53" s="38">
        <v>4</v>
      </c>
      <c r="F53" s="42">
        <v>1.5</v>
      </c>
      <c r="G53" s="38">
        <f>(H53/E53)*100</f>
        <v>41.666666666666664</v>
      </c>
      <c r="H53" s="43">
        <f>F53/0.9</f>
        <v>1.6666666666666665</v>
      </c>
      <c r="I53" s="40">
        <f t="shared" si="0"/>
        <v>0</v>
      </c>
      <c r="J53" s="137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38"/>
    </row>
    <row r="54" spans="1:21" ht="19.5" customHeight="1">
      <c r="A54" s="1"/>
      <c r="B54" s="204">
        <v>9</v>
      </c>
      <c r="C54" s="118" t="s">
        <v>243</v>
      </c>
      <c r="D54" s="33" t="s">
        <v>5</v>
      </c>
      <c r="E54" s="34">
        <v>1.6</v>
      </c>
      <c r="F54" s="45" t="s">
        <v>134</v>
      </c>
      <c r="G54" s="34"/>
      <c r="H54" s="35"/>
      <c r="I54" s="36">
        <f t="shared" si="0"/>
        <v>0</v>
      </c>
      <c r="J54" s="151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52"/>
    </row>
    <row r="55" spans="1:21" ht="19.5" customHeight="1" thickBot="1">
      <c r="A55" s="1"/>
      <c r="B55" s="205"/>
      <c r="C55" s="119" t="s">
        <v>220</v>
      </c>
      <c r="D55" s="37" t="s">
        <v>6</v>
      </c>
      <c r="E55" s="38">
        <v>2.5</v>
      </c>
      <c r="F55" s="42">
        <v>0.72</v>
      </c>
      <c r="G55" s="38">
        <f>(H55/E55)*100</f>
        <v>31.999999999999996</v>
      </c>
      <c r="H55" s="43">
        <f>F55/0.9</f>
        <v>0.7999999999999999</v>
      </c>
      <c r="I55" s="40">
        <f t="shared" si="0"/>
        <v>0.01</v>
      </c>
      <c r="J55" s="137"/>
      <c r="K55" s="111"/>
      <c r="L55" s="111"/>
      <c r="M55" s="111"/>
      <c r="N55" s="111"/>
      <c r="O55" s="111"/>
      <c r="P55" s="111"/>
      <c r="Q55" s="111"/>
      <c r="R55" s="111">
        <v>0.01</v>
      </c>
      <c r="S55" s="111"/>
      <c r="T55" s="111"/>
      <c r="U55" s="138"/>
    </row>
    <row r="56" spans="1:21" ht="19.5" customHeight="1">
      <c r="A56" s="1"/>
      <c r="B56" s="204">
        <v>10</v>
      </c>
      <c r="C56" s="118" t="s">
        <v>244</v>
      </c>
      <c r="D56" s="33" t="s">
        <v>5</v>
      </c>
      <c r="E56" s="34">
        <v>1.6</v>
      </c>
      <c r="F56" s="45">
        <v>0.31</v>
      </c>
      <c r="G56" s="34">
        <f>(H56/E56)*100</f>
        <v>21.527777777777775</v>
      </c>
      <c r="H56" s="35">
        <f>F56/0.9</f>
        <v>0.34444444444444444</v>
      </c>
      <c r="I56" s="36">
        <f t="shared" si="0"/>
        <v>0.033</v>
      </c>
      <c r="J56" s="151"/>
      <c r="K56" s="127"/>
      <c r="L56" s="127"/>
      <c r="M56" s="127"/>
      <c r="N56" s="127"/>
      <c r="O56" s="127"/>
      <c r="P56" s="127"/>
      <c r="Q56" s="127">
        <v>0.015</v>
      </c>
      <c r="R56" s="127">
        <v>0.018</v>
      </c>
      <c r="S56" s="127"/>
      <c r="T56" s="127"/>
      <c r="U56" s="152"/>
    </row>
    <row r="57" spans="1:21" ht="19.5" customHeight="1" thickBot="1">
      <c r="A57" s="1"/>
      <c r="B57" s="205"/>
      <c r="C57" s="119" t="s">
        <v>220</v>
      </c>
      <c r="D57" s="37" t="s">
        <v>6</v>
      </c>
      <c r="E57" s="38">
        <v>1.6</v>
      </c>
      <c r="F57" s="42" t="s">
        <v>134</v>
      </c>
      <c r="G57" s="38"/>
      <c r="H57" s="43"/>
      <c r="I57" s="40">
        <f t="shared" si="0"/>
        <v>0</v>
      </c>
      <c r="J57" s="137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38"/>
    </row>
    <row r="58" spans="1:21" ht="19.5" customHeight="1">
      <c r="A58" s="1"/>
      <c r="B58" s="204">
        <v>11</v>
      </c>
      <c r="C58" s="118" t="s">
        <v>245</v>
      </c>
      <c r="D58" s="33" t="s">
        <v>5</v>
      </c>
      <c r="E58" s="34">
        <v>1</v>
      </c>
      <c r="F58" s="45">
        <v>0.082</v>
      </c>
      <c r="G58" s="34">
        <f>(H58/E58)*100</f>
        <v>9.11111111111111</v>
      </c>
      <c r="H58" s="35">
        <f>F58/0.9</f>
        <v>0.09111111111111111</v>
      </c>
      <c r="I58" s="36">
        <f t="shared" si="0"/>
        <v>0.06</v>
      </c>
      <c r="J58" s="151"/>
      <c r="K58" s="127"/>
      <c r="L58" s="127"/>
      <c r="M58" s="127"/>
      <c r="N58" s="127">
        <v>0.015</v>
      </c>
      <c r="O58" s="127"/>
      <c r="P58" s="127"/>
      <c r="Q58" s="127">
        <v>0.015</v>
      </c>
      <c r="R58" s="127">
        <v>0.03</v>
      </c>
      <c r="S58" s="127"/>
      <c r="T58" s="127"/>
      <c r="U58" s="152"/>
    </row>
    <row r="59" spans="1:21" ht="19.5" customHeight="1" thickBot="1">
      <c r="A59" s="1"/>
      <c r="B59" s="205"/>
      <c r="C59" s="119" t="s">
        <v>220</v>
      </c>
      <c r="D59" s="37" t="s">
        <v>6</v>
      </c>
      <c r="E59" s="38">
        <v>1</v>
      </c>
      <c r="F59" s="42" t="s">
        <v>134</v>
      </c>
      <c r="G59" s="38"/>
      <c r="H59" s="43"/>
      <c r="I59" s="40">
        <f t="shared" si="0"/>
        <v>0</v>
      </c>
      <c r="J59" s="137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38"/>
    </row>
    <row r="60" spans="1:21" ht="19.5" customHeight="1">
      <c r="A60" s="1"/>
      <c r="B60" s="204">
        <v>12</v>
      </c>
      <c r="C60" s="118" t="s">
        <v>246</v>
      </c>
      <c r="D60" s="33" t="s">
        <v>5</v>
      </c>
      <c r="E60" s="34">
        <v>1.6</v>
      </c>
      <c r="F60" s="45">
        <v>0.082</v>
      </c>
      <c r="G60" s="34">
        <f>(H60/E60)*100</f>
        <v>5.694444444444445</v>
      </c>
      <c r="H60" s="35">
        <f>F60/0.9</f>
        <v>0.09111111111111111</v>
      </c>
      <c r="I60" s="36">
        <f t="shared" si="0"/>
        <v>0.015</v>
      </c>
      <c r="J60" s="151"/>
      <c r="K60" s="127"/>
      <c r="L60" s="127"/>
      <c r="M60" s="127"/>
      <c r="N60" s="127"/>
      <c r="O60" s="127"/>
      <c r="P60" s="127"/>
      <c r="Q60" s="127">
        <v>0.015</v>
      </c>
      <c r="R60" s="127"/>
      <c r="S60" s="127"/>
      <c r="T60" s="127"/>
      <c r="U60" s="152"/>
    </row>
    <row r="61" spans="1:21" ht="19.5" customHeight="1" thickBot="1">
      <c r="A61" s="1"/>
      <c r="B61" s="205"/>
      <c r="C61" s="119" t="s">
        <v>220</v>
      </c>
      <c r="D61" s="37" t="s">
        <v>6</v>
      </c>
      <c r="E61" s="38">
        <v>1</v>
      </c>
      <c r="F61" s="42" t="s">
        <v>134</v>
      </c>
      <c r="G61" s="38"/>
      <c r="H61" s="43"/>
      <c r="I61" s="40">
        <f t="shared" si="0"/>
        <v>0</v>
      </c>
      <c r="J61" s="137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38"/>
    </row>
    <row r="62" spans="1:21" ht="19.5" customHeight="1">
      <c r="A62" s="1"/>
      <c r="B62" s="204">
        <v>13</v>
      </c>
      <c r="C62" s="118" t="s">
        <v>247</v>
      </c>
      <c r="D62" s="33" t="s">
        <v>5</v>
      </c>
      <c r="E62" s="34">
        <v>1.6</v>
      </c>
      <c r="F62" s="45">
        <v>0.3</v>
      </c>
      <c r="G62" s="34">
        <f>(H62/E62)*100</f>
        <v>20.833333333333332</v>
      </c>
      <c r="H62" s="35">
        <f>F62/0.9</f>
        <v>0.3333333333333333</v>
      </c>
      <c r="I62" s="36">
        <f t="shared" si="0"/>
        <v>0.023</v>
      </c>
      <c r="J62" s="151"/>
      <c r="K62" s="127"/>
      <c r="L62" s="127"/>
      <c r="M62" s="127"/>
      <c r="N62" s="127"/>
      <c r="O62" s="127"/>
      <c r="P62" s="127"/>
      <c r="Q62" s="127"/>
      <c r="R62" s="127">
        <v>0.023</v>
      </c>
      <c r="S62" s="127"/>
      <c r="T62" s="127"/>
      <c r="U62" s="152"/>
    </row>
    <row r="63" spans="1:21" ht="19.5" customHeight="1" thickBot="1">
      <c r="A63" s="1"/>
      <c r="B63" s="205"/>
      <c r="C63" s="119" t="s">
        <v>220</v>
      </c>
      <c r="D63" s="37" t="s">
        <v>6</v>
      </c>
      <c r="E63" s="38">
        <v>1.6</v>
      </c>
      <c r="F63" s="42" t="s">
        <v>134</v>
      </c>
      <c r="G63" s="38"/>
      <c r="H63" s="43"/>
      <c r="I63" s="40">
        <f t="shared" si="0"/>
        <v>0</v>
      </c>
      <c r="J63" s="137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38"/>
    </row>
    <row r="64" spans="1:21" ht="19.5" customHeight="1">
      <c r="A64" s="1"/>
      <c r="B64" s="204">
        <v>14</v>
      </c>
      <c r="C64" s="118" t="s">
        <v>248</v>
      </c>
      <c r="D64" s="33" t="s">
        <v>5</v>
      </c>
      <c r="E64" s="34">
        <v>2.5</v>
      </c>
      <c r="F64" s="45" t="s">
        <v>134</v>
      </c>
      <c r="G64" s="34"/>
      <c r="H64" s="35"/>
      <c r="I64" s="36">
        <f t="shared" si="0"/>
        <v>0</v>
      </c>
      <c r="J64" s="151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52"/>
    </row>
    <row r="65" spans="1:21" ht="19.5" customHeight="1" thickBot="1">
      <c r="A65" s="1"/>
      <c r="B65" s="205"/>
      <c r="C65" s="119" t="s">
        <v>220</v>
      </c>
      <c r="D65" s="37" t="s">
        <v>6</v>
      </c>
      <c r="E65" s="38">
        <v>2.5</v>
      </c>
      <c r="F65" s="42">
        <v>0.34</v>
      </c>
      <c r="G65" s="38">
        <f>(H65/E65)*100</f>
        <v>15.11111111111111</v>
      </c>
      <c r="H65" s="43">
        <f>F65/0.9</f>
        <v>0.37777777777777777</v>
      </c>
      <c r="I65" s="40">
        <f t="shared" si="0"/>
        <v>0.025</v>
      </c>
      <c r="J65" s="137"/>
      <c r="K65" s="111"/>
      <c r="L65" s="111"/>
      <c r="M65" s="111"/>
      <c r="N65" s="111"/>
      <c r="O65" s="111"/>
      <c r="P65" s="111"/>
      <c r="Q65" s="111">
        <v>0.025</v>
      </c>
      <c r="R65" s="111"/>
      <c r="S65" s="111"/>
      <c r="T65" s="111"/>
      <c r="U65" s="138"/>
    </row>
    <row r="66" spans="1:21" ht="27.75" customHeight="1" thickBot="1">
      <c r="A66" s="1"/>
      <c r="B66" s="212" t="s">
        <v>249</v>
      </c>
      <c r="C66" s="231"/>
      <c r="D66" s="231"/>
      <c r="E66" s="231"/>
      <c r="F66" s="231"/>
      <c r="G66" s="231"/>
      <c r="H66" s="231"/>
      <c r="I66" s="232"/>
      <c r="J66" s="133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134"/>
    </row>
    <row r="67" spans="1:21" ht="19.5" customHeight="1">
      <c r="A67" s="1"/>
      <c r="B67" s="218">
        <v>1</v>
      </c>
      <c r="C67" s="221" t="s">
        <v>250</v>
      </c>
      <c r="D67" s="33" t="s">
        <v>5</v>
      </c>
      <c r="E67" s="34">
        <v>10</v>
      </c>
      <c r="F67" s="45" t="s">
        <v>134</v>
      </c>
      <c r="G67" s="34"/>
      <c r="H67" s="35"/>
      <c r="I67" s="36">
        <f t="shared" si="0"/>
        <v>0</v>
      </c>
      <c r="J67" s="143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44"/>
    </row>
    <row r="68" spans="1:21" ht="19.5" customHeight="1">
      <c r="A68" s="1"/>
      <c r="B68" s="219"/>
      <c r="C68" s="222" t="s">
        <v>251</v>
      </c>
      <c r="D68" s="14" t="s">
        <v>6</v>
      </c>
      <c r="E68" s="15">
        <v>10</v>
      </c>
      <c r="F68" s="69" t="s">
        <v>134</v>
      </c>
      <c r="G68" s="15"/>
      <c r="H68" s="70"/>
      <c r="I68" s="23">
        <f t="shared" si="0"/>
        <v>0</v>
      </c>
      <c r="J68" s="14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46"/>
    </row>
    <row r="69" spans="1:21" ht="19.5" customHeight="1" thickBot="1">
      <c r="A69" s="1"/>
      <c r="B69" s="220"/>
      <c r="C69" s="223"/>
      <c r="D69" s="37" t="s">
        <v>33</v>
      </c>
      <c r="E69" s="38">
        <v>4</v>
      </c>
      <c r="F69" s="42">
        <v>3.91</v>
      </c>
      <c r="G69" s="38">
        <f>(H69/E69)*100</f>
        <v>108.6111111111111</v>
      </c>
      <c r="H69" s="43">
        <f>F69/0.9</f>
        <v>4.344444444444444</v>
      </c>
      <c r="I69" s="40">
        <f aca="true" t="shared" si="1" ref="I69:I93">SUM(J69:V69)</f>
        <v>1.75</v>
      </c>
      <c r="J69" s="137"/>
      <c r="K69" s="111"/>
      <c r="L69" s="111"/>
      <c r="M69" s="111">
        <v>0.5</v>
      </c>
      <c r="N69" s="111"/>
      <c r="O69" s="111">
        <v>0.5</v>
      </c>
      <c r="P69" s="111"/>
      <c r="Q69" s="111"/>
      <c r="R69" s="111">
        <v>0.75</v>
      </c>
      <c r="S69" s="111"/>
      <c r="T69" s="111"/>
      <c r="U69" s="138"/>
    </row>
    <row r="70" spans="1:21" ht="19.5" customHeight="1">
      <c r="A70" s="1"/>
      <c r="B70" s="204">
        <v>2</v>
      </c>
      <c r="C70" s="118" t="s">
        <v>252</v>
      </c>
      <c r="D70" s="33" t="s">
        <v>5</v>
      </c>
      <c r="E70" s="34">
        <v>6.3</v>
      </c>
      <c r="F70" s="45">
        <v>0.164</v>
      </c>
      <c r="G70" s="34">
        <f>(H70/E70)*100</f>
        <v>2.8924162257495594</v>
      </c>
      <c r="H70" s="35">
        <f>F70/0.9</f>
        <v>0.18222222222222223</v>
      </c>
      <c r="I70" s="36">
        <f t="shared" si="1"/>
        <v>0.9500000000000001</v>
      </c>
      <c r="J70" s="151"/>
      <c r="K70" s="127"/>
      <c r="L70" s="127"/>
      <c r="M70" s="127">
        <v>0.9</v>
      </c>
      <c r="N70" s="127">
        <v>0.05</v>
      </c>
      <c r="O70" s="127"/>
      <c r="P70" s="127"/>
      <c r="Q70" s="127"/>
      <c r="R70" s="127"/>
      <c r="S70" s="127"/>
      <c r="T70" s="127"/>
      <c r="U70" s="152"/>
    </row>
    <row r="71" spans="1:21" ht="19.5" customHeight="1" thickBot="1">
      <c r="A71" s="1"/>
      <c r="B71" s="205"/>
      <c r="C71" s="119" t="s">
        <v>215</v>
      </c>
      <c r="D71" s="37" t="s">
        <v>6</v>
      </c>
      <c r="E71" s="38">
        <v>6.3</v>
      </c>
      <c r="F71" s="42" t="s">
        <v>134</v>
      </c>
      <c r="G71" s="38"/>
      <c r="H71" s="43"/>
      <c r="I71" s="40">
        <f t="shared" si="1"/>
        <v>0</v>
      </c>
      <c r="J71" s="137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38"/>
    </row>
    <row r="72" spans="1:21" ht="19.5" customHeight="1">
      <c r="A72" s="1"/>
      <c r="B72" s="204">
        <v>3</v>
      </c>
      <c r="C72" s="118" t="s">
        <v>253</v>
      </c>
      <c r="D72" s="33" t="s">
        <v>5</v>
      </c>
      <c r="E72" s="34">
        <v>6.3</v>
      </c>
      <c r="F72" s="45" t="s">
        <v>134</v>
      </c>
      <c r="G72" s="34"/>
      <c r="H72" s="35"/>
      <c r="I72" s="36">
        <f t="shared" si="1"/>
        <v>0</v>
      </c>
      <c r="J72" s="151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52"/>
    </row>
    <row r="73" spans="1:21" ht="19.5" customHeight="1" thickBot="1">
      <c r="A73" s="1"/>
      <c r="B73" s="205"/>
      <c r="C73" s="119" t="s">
        <v>215</v>
      </c>
      <c r="D73" s="37" t="s">
        <v>6</v>
      </c>
      <c r="E73" s="38">
        <v>6.3</v>
      </c>
      <c r="F73" s="42">
        <v>0.409</v>
      </c>
      <c r="G73" s="38">
        <f>(H73/E73)*100</f>
        <v>7.213403880070548</v>
      </c>
      <c r="H73" s="43">
        <f>F73/0.9</f>
        <v>0.45444444444444443</v>
      </c>
      <c r="I73" s="40">
        <f t="shared" si="1"/>
        <v>2.08</v>
      </c>
      <c r="J73" s="137"/>
      <c r="K73" s="111"/>
      <c r="L73" s="111"/>
      <c r="M73" s="111">
        <v>0.8</v>
      </c>
      <c r="N73" s="111">
        <v>0.07</v>
      </c>
      <c r="O73" s="111">
        <v>0.01</v>
      </c>
      <c r="P73" s="111"/>
      <c r="Q73" s="111"/>
      <c r="R73" s="111">
        <v>1.2</v>
      </c>
      <c r="S73" s="111"/>
      <c r="T73" s="111"/>
      <c r="U73" s="138"/>
    </row>
    <row r="74" spans="1:21" ht="19.5" customHeight="1">
      <c r="A74" s="1"/>
      <c r="B74" s="204">
        <v>4</v>
      </c>
      <c r="C74" s="118" t="s">
        <v>254</v>
      </c>
      <c r="D74" s="33" t="s">
        <v>5</v>
      </c>
      <c r="E74" s="34">
        <v>6.3</v>
      </c>
      <c r="F74" s="45" t="s">
        <v>134</v>
      </c>
      <c r="G74" s="34"/>
      <c r="H74" s="35"/>
      <c r="I74" s="36">
        <f t="shared" si="1"/>
        <v>0</v>
      </c>
      <c r="J74" s="151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52"/>
    </row>
    <row r="75" spans="1:21" ht="19.5" customHeight="1" thickBot="1">
      <c r="A75" s="1"/>
      <c r="B75" s="205"/>
      <c r="C75" s="119" t="s">
        <v>215</v>
      </c>
      <c r="D75" s="37" t="s">
        <v>6</v>
      </c>
      <c r="E75" s="38">
        <v>6.3</v>
      </c>
      <c r="F75" s="42">
        <v>0.16</v>
      </c>
      <c r="G75" s="38">
        <f>(H75/E75)*100</f>
        <v>2.8218694885361555</v>
      </c>
      <c r="H75" s="43">
        <f>F75/0.9</f>
        <v>0.17777777777777778</v>
      </c>
      <c r="I75" s="40">
        <f t="shared" si="1"/>
        <v>0.007</v>
      </c>
      <c r="J75" s="137"/>
      <c r="K75" s="111"/>
      <c r="L75" s="111"/>
      <c r="M75" s="111"/>
      <c r="N75" s="111"/>
      <c r="O75" s="111"/>
      <c r="P75" s="111"/>
      <c r="Q75" s="111"/>
      <c r="R75" s="111">
        <v>0.007</v>
      </c>
      <c r="S75" s="111"/>
      <c r="T75" s="111"/>
      <c r="U75" s="138"/>
    </row>
    <row r="76" spans="1:21" ht="19.5" customHeight="1">
      <c r="A76" s="1"/>
      <c r="B76" s="204">
        <v>7</v>
      </c>
      <c r="C76" s="118" t="s">
        <v>255</v>
      </c>
      <c r="D76" s="33" t="s">
        <v>5</v>
      </c>
      <c r="E76" s="34">
        <v>4</v>
      </c>
      <c r="F76" s="45">
        <v>1.64</v>
      </c>
      <c r="G76" s="34">
        <f>(H76/E76)*100</f>
        <v>45.55555555555555</v>
      </c>
      <c r="H76" s="35">
        <f>F76/0.9</f>
        <v>1.822222222222222</v>
      </c>
      <c r="I76" s="36">
        <f t="shared" si="1"/>
        <v>1.036</v>
      </c>
      <c r="J76" s="151"/>
      <c r="K76" s="127"/>
      <c r="L76" s="127"/>
      <c r="M76" s="127"/>
      <c r="N76" s="127"/>
      <c r="O76" s="127">
        <v>0.01</v>
      </c>
      <c r="P76" s="127"/>
      <c r="Q76" s="127">
        <v>1.026</v>
      </c>
      <c r="R76" s="127"/>
      <c r="S76" s="127"/>
      <c r="T76" s="127"/>
      <c r="U76" s="152"/>
    </row>
    <row r="77" spans="1:21" ht="19.5" customHeight="1" thickBot="1">
      <c r="A77" s="1"/>
      <c r="B77" s="205"/>
      <c r="C77" s="119" t="s">
        <v>220</v>
      </c>
      <c r="D77" s="37" t="s">
        <v>6</v>
      </c>
      <c r="E77" s="38">
        <v>4</v>
      </c>
      <c r="F77" s="42" t="s">
        <v>134</v>
      </c>
      <c r="G77" s="38"/>
      <c r="H77" s="43"/>
      <c r="I77" s="40">
        <f t="shared" si="1"/>
        <v>0</v>
      </c>
      <c r="J77" s="137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38"/>
    </row>
    <row r="78" spans="1:21" ht="19.5" customHeight="1">
      <c r="A78" s="1"/>
      <c r="B78" s="204">
        <v>8</v>
      </c>
      <c r="C78" s="118" t="s">
        <v>256</v>
      </c>
      <c r="D78" s="33" t="s">
        <v>5</v>
      </c>
      <c r="E78" s="34">
        <v>1.6</v>
      </c>
      <c r="F78" s="45">
        <v>0.23</v>
      </c>
      <c r="G78" s="34">
        <f>(H78/E78)*100</f>
        <v>15.972222222222221</v>
      </c>
      <c r="H78" s="35">
        <f>F78/0.9</f>
        <v>0.25555555555555554</v>
      </c>
      <c r="I78" s="36">
        <f t="shared" si="1"/>
        <v>0.8500000000000001</v>
      </c>
      <c r="J78" s="151"/>
      <c r="K78" s="127"/>
      <c r="L78" s="127"/>
      <c r="M78" s="127"/>
      <c r="N78" s="127">
        <v>0.8</v>
      </c>
      <c r="O78" s="127"/>
      <c r="P78" s="127"/>
      <c r="Q78" s="127">
        <v>0.01</v>
      </c>
      <c r="R78" s="127">
        <v>0.04</v>
      </c>
      <c r="S78" s="127"/>
      <c r="T78" s="127"/>
      <c r="U78" s="152"/>
    </row>
    <row r="79" spans="1:21" ht="19.5" customHeight="1" thickBot="1">
      <c r="A79" s="1"/>
      <c r="B79" s="205"/>
      <c r="C79" s="119" t="s">
        <v>220</v>
      </c>
      <c r="D79" s="37" t="s">
        <v>6</v>
      </c>
      <c r="E79" s="38">
        <v>1.6</v>
      </c>
      <c r="F79" s="42" t="s">
        <v>134</v>
      </c>
      <c r="G79" s="38"/>
      <c r="H79" s="43"/>
      <c r="I79" s="40">
        <f t="shared" si="1"/>
        <v>0</v>
      </c>
      <c r="J79" s="137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38"/>
    </row>
    <row r="80" spans="1:21" ht="19.5" customHeight="1">
      <c r="A80" s="1"/>
      <c r="B80" s="204">
        <v>9</v>
      </c>
      <c r="C80" s="118" t="s">
        <v>257</v>
      </c>
      <c r="D80" s="33" t="s">
        <v>5</v>
      </c>
      <c r="E80" s="34">
        <v>1</v>
      </c>
      <c r="F80" s="45" t="s">
        <v>134</v>
      </c>
      <c r="G80" s="34"/>
      <c r="H80" s="35"/>
      <c r="I80" s="36">
        <f t="shared" si="1"/>
        <v>0</v>
      </c>
      <c r="J80" s="151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52"/>
    </row>
    <row r="81" spans="1:21" ht="19.5" customHeight="1" thickBot="1">
      <c r="A81" s="1"/>
      <c r="B81" s="205"/>
      <c r="C81" s="119" t="s">
        <v>220</v>
      </c>
      <c r="D81" s="37" t="s">
        <v>6</v>
      </c>
      <c r="E81" s="38">
        <v>1.6</v>
      </c>
      <c r="F81" s="42">
        <v>0.44</v>
      </c>
      <c r="G81" s="38">
        <f>(H81/E81)*100</f>
        <v>30.555555555555554</v>
      </c>
      <c r="H81" s="43">
        <f>F81/0.9</f>
        <v>0.4888888888888889</v>
      </c>
      <c r="I81" s="40">
        <f t="shared" si="1"/>
        <v>0</v>
      </c>
      <c r="J81" s="137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38"/>
    </row>
    <row r="82" spans="1:21" ht="19.5" customHeight="1">
      <c r="A82" s="1"/>
      <c r="B82" s="204">
        <v>10</v>
      </c>
      <c r="C82" s="118" t="s">
        <v>258</v>
      </c>
      <c r="D82" s="33" t="s">
        <v>5</v>
      </c>
      <c r="E82" s="34">
        <v>1</v>
      </c>
      <c r="F82" s="45">
        <v>0.23</v>
      </c>
      <c r="G82" s="34">
        <f>(H82/E82)*100</f>
        <v>25.555555555555554</v>
      </c>
      <c r="H82" s="35">
        <f>F82/0.9</f>
        <v>0.25555555555555554</v>
      </c>
      <c r="I82" s="36">
        <f t="shared" si="1"/>
        <v>0.02</v>
      </c>
      <c r="J82" s="151"/>
      <c r="K82" s="127"/>
      <c r="L82" s="127"/>
      <c r="M82" s="127"/>
      <c r="N82" s="127"/>
      <c r="O82" s="127">
        <v>0.01</v>
      </c>
      <c r="P82" s="127"/>
      <c r="Q82" s="127"/>
      <c r="R82" s="127">
        <v>0.01</v>
      </c>
      <c r="S82" s="127"/>
      <c r="T82" s="127"/>
      <c r="U82" s="152"/>
    </row>
    <row r="83" spans="1:21" ht="19.5" customHeight="1" thickBot="1">
      <c r="A83" s="1"/>
      <c r="B83" s="205"/>
      <c r="C83" s="119" t="s">
        <v>220</v>
      </c>
      <c r="D83" s="37" t="s">
        <v>6</v>
      </c>
      <c r="E83" s="38">
        <v>1.6</v>
      </c>
      <c r="F83" s="42" t="s">
        <v>134</v>
      </c>
      <c r="G83" s="38"/>
      <c r="H83" s="43"/>
      <c r="I83" s="40">
        <f t="shared" si="1"/>
        <v>0</v>
      </c>
      <c r="J83" s="137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38"/>
    </row>
    <row r="84" spans="1:21" ht="19.5" customHeight="1">
      <c r="A84" s="1"/>
      <c r="B84" s="204">
        <v>11</v>
      </c>
      <c r="C84" s="118" t="s">
        <v>259</v>
      </c>
      <c r="D84" s="33" t="s">
        <v>5</v>
      </c>
      <c r="E84" s="34">
        <v>1</v>
      </c>
      <c r="F84" s="45" t="s">
        <v>134</v>
      </c>
      <c r="G84" s="34"/>
      <c r="H84" s="35"/>
      <c r="I84" s="36">
        <f t="shared" si="1"/>
        <v>0</v>
      </c>
      <c r="J84" s="151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52"/>
    </row>
    <row r="85" spans="1:21" ht="19.5" customHeight="1" thickBot="1">
      <c r="A85" s="1"/>
      <c r="B85" s="205"/>
      <c r="C85" s="119" t="s">
        <v>220</v>
      </c>
      <c r="D85" s="37" t="s">
        <v>6</v>
      </c>
      <c r="E85" s="38">
        <v>1.6</v>
      </c>
      <c r="F85" s="42">
        <v>0.065</v>
      </c>
      <c r="G85" s="38">
        <f>(H85/E85)*100</f>
        <v>4.513888888888888</v>
      </c>
      <c r="H85" s="43">
        <f>F85/0.9</f>
        <v>0.07222222222222223</v>
      </c>
      <c r="I85" s="40">
        <f t="shared" si="1"/>
        <v>0</v>
      </c>
      <c r="J85" s="137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38"/>
    </row>
    <row r="86" spans="1:21" ht="19.5" customHeight="1">
      <c r="A86" s="1"/>
      <c r="B86" s="204">
        <v>12</v>
      </c>
      <c r="C86" s="118" t="s">
        <v>260</v>
      </c>
      <c r="D86" s="33" t="s">
        <v>5</v>
      </c>
      <c r="E86" s="34">
        <v>1.6</v>
      </c>
      <c r="F86" s="45">
        <v>0.13</v>
      </c>
      <c r="G86" s="34">
        <f>(H86/E86)*100</f>
        <v>9.027777777777777</v>
      </c>
      <c r="H86" s="35">
        <f>F86/0.9</f>
        <v>0.14444444444444446</v>
      </c>
      <c r="I86" s="36">
        <f t="shared" si="1"/>
        <v>0.11</v>
      </c>
      <c r="J86" s="151"/>
      <c r="K86" s="127"/>
      <c r="L86" s="127"/>
      <c r="M86" s="127"/>
      <c r="N86" s="127">
        <v>0.09</v>
      </c>
      <c r="O86" s="127"/>
      <c r="P86" s="127"/>
      <c r="Q86" s="127">
        <v>0.02</v>
      </c>
      <c r="R86" s="127"/>
      <c r="S86" s="127"/>
      <c r="T86" s="127"/>
      <c r="U86" s="152"/>
    </row>
    <row r="87" spans="1:21" ht="19.5" customHeight="1" thickBot="1">
      <c r="A87" s="1"/>
      <c r="B87" s="205"/>
      <c r="C87" s="119" t="s">
        <v>220</v>
      </c>
      <c r="D87" s="37" t="s">
        <v>6</v>
      </c>
      <c r="E87" s="38">
        <v>1</v>
      </c>
      <c r="F87" s="42" t="s">
        <v>134</v>
      </c>
      <c r="G87" s="38"/>
      <c r="H87" s="43"/>
      <c r="I87" s="40">
        <f t="shared" si="1"/>
        <v>0</v>
      </c>
      <c r="J87" s="137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38"/>
    </row>
    <row r="88" spans="1:21" ht="19.5" customHeight="1">
      <c r="A88" s="1"/>
      <c r="B88" s="204">
        <v>13</v>
      </c>
      <c r="C88" s="118" t="s">
        <v>261</v>
      </c>
      <c r="D88" s="33" t="s">
        <v>5</v>
      </c>
      <c r="E88" s="34">
        <v>2.5</v>
      </c>
      <c r="F88" s="45" t="s">
        <v>134</v>
      </c>
      <c r="G88" s="34"/>
      <c r="H88" s="35"/>
      <c r="I88" s="36">
        <f t="shared" si="1"/>
        <v>0</v>
      </c>
      <c r="J88" s="151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52"/>
    </row>
    <row r="89" spans="1:21" ht="19.5" customHeight="1" thickBot="1">
      <c r="A89" s="1"/>
      <c r="B89" s="205"/>
      <c r="C89" s="119" t="s">
        <v>220</v>
      </c>
      <c r="D89" s="37" t="s">
        <v>6</v>
      </c>
      <c r="E89" s="38">
        <v>1.6</v>
      </c>
      <c r="F89" s="42">
        <v>0.082</v>
      </c>
      <c r="G89" s="38">
        <f>(H89/E89)*100</f>
        <v>5.694444444444445</v>
      </c>
      <c r="H89" s="43">
        <f>F89/0.9</f>
        <v>0.09111111111111111</v>
      </c>
      <c r="I89" s="40">
        <f t="shared" si="1"/>
        <v>0.24</v>
      </c>
      <c r="J89" s="137"/>
      <c r="K89" s="111"/>
      <c r="L89" s="111"/>
      <c r="M89" s="111"/>
      <c r="N89" s="111"/>
      <c r="O89" s="111"/>
      <c r="P89" s="111"/>
      <c r="Q89" s="111">
        <v>0.24</v>
      </c>
      <c r="R89" s="111"/>
      <c r="S89" s="111"/>
      <c r="T89" s="111"/>
      <c r="U89" s="138"/>
    </row>
    <row r="90" spans="1:21" ht="19.5" customHeight="1">
      <c r="A90" s="1"/>
      <c r="B90" s="204">
        <v>14</v>
      </c>
      <c r="C90" s="118" t="s">
        <v>262</v>
      </c>
      <c r="D90" s="33" t="s">
        <v>5</v>
      </c>
      <c r="E90" s="34">
        <v>1</v>
      </c>
      <c r="F90" s="45">
        <v>0.082</v>
      </c>
      <c r="G90" s="34">
        <f>(H90/E90)*100</f>
        <v>9.11111111111111</v>
      </c>
      <c r="H90" s="35">
        <f>F90/0.9</f>
        <v>0.09111111111111111</v>
      </c>
      <c r="I90" s="36">
        <f t="shared" si="1"/>
        <v>0.085</v>
      </c>
      <c r="J90" s="151"/>
      <c r="K90" s="127"/>
      <c r="L90" s="127"/>
      <c r="M90" s="127"/>
      <c r="N90" s="127"/>
      <c r="O90" s="127"/>
      <c r="P90" s="127"/>
      <c r="Q90" s="127">
        <v>0.085</v>
      </c>
      <c r="R90" s="127"/>
      <c r="S90" s="127"/>
      <c r="T90" s="127"/>
      <c r="U90" s="152"/>
    </row>
    <row r="91" spans="1:21" ht="19.5" customHeight="1" thickBot="1">
      <c r="A91" s="1"/>
      <c r="B91" s="205"/>
      <c r="C91" s="119" t="s">
        <v>220</v>
      </c>
      <c r="D91" s="37" t="s">
        <v>6</v>
      </c>
      <c r="E91" s="38">
        <v>2.5</v>
      </c>
      <c r="F91" s="42" t="s">
        <v>134</v>
      </c>
      <c r="G91" s="38"/>
      <c r="H91" s="43"/>
      <c r="I91" s="40">
        <f t="shared" si="1"/>
        <v>0</v>
      </c>
      <c r="J91" s="137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38"/>
    </row>
    <row r="92" spans="1:21" ht="19.5" customHeight="1">
      <c r="A92" s="1"/>
      <c r="B92" s="204">
        <v>15</v>
      </c>
      <c r="C92" s="118" t="s">
        <v>263</v>
      </c>
      <c r="D92" s="33" t="s">
        <v>5</v>
      </c>
      <c r="E92" s="34">
        <v>2.5</v>
      </c>
      <c r="F92" s="45" t="s">
        <v>134</v>
      </c>
      <c r="G92" s="34"/>
      <c r="H92" s="35"/>
      <c r="I92" s="36">
        <f t="shared" si="1"/>
        <v>0</v>
      </c>
      <c r="J92" s="151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52"/>
    </row>
    <row r="93" spans="1:21" ht="19.5" customHeight="1" thickBot="1">
      <c r="A93" s="1"/>
      <c r="B93" s="205"/>
      <c r="C93" s="119" t="s">
        <v>220</v>
      </c>
      <c r="D93" s="37" t="s">
        <v>6</v>
      </c>
      <c r="E93" s="38">
        <v>2.5</v>
      </c>
      <c r="F93" s="42">
        <v>0.21</v>
      </c>
      <c r="G93" s="38">
        <f>(H93/E93)*100</f>
        <v>9.333333333333332</v>
      </c>
      <c r="H93" s="43">
        <f>F93/0.9</f>
        <v>0.2333333333333333</v>
      </c>
      <c r="I93" s="40">
        <f t="shared" si="1"/>
        <v>0</v>
      </c>
      <c r="J93" s="137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38"/>
    </row>
    <row r="94" spans="1:21" ht="27.75" customHeight="1" thickBot="1">
      <c r="A94" s="1"/>
      <c r="B94" s="212" t="s">
        <v>264</v>
      </c>
      <c r="C94" s="231"/>
      <c r="D94" s="231"/>
      <c r="E94" s="231"/>
      <c r="F94" s="231"/>
      <c r="G94" s="231"/>
      <c r="H94" s="231"/>
      <c r="I94" s="232"/>
      <c r="J94" s="133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134"/>
    </row>
    <row r="95" spans="1:21" ht="19.5" customHeight="1">
      <c r="A95" s="1"/>
      <c r="B95" s="218">
        <v>1</v>
      </c>
      <c r="C95" s="221" t="s">
        <v>265</v>
      </c>
      <c r="D95" s="33" t="s">
        <v>5</v>
      </c>
      <c r="E95" s="34">
        <v>25</v>
      </c>
      <c r="F95" s="45">
        <v>4.8</v>
      </c>
      <c r="G95" s="34">
        <f aca="true" t="shared" si="2" ref="G95:G100">F95/E95</f>
        <v>0.192</v>
      </c>
      <c r="H95" s="35">
        <f aca="true" t="shared" si="3" ref="H95:H100">F95/0.9</f>
        <v>5.333333333333333</v>
      </c>
      <c r="I95" s="36">
        <f aca="true" t="shared" si="4" ref="I95:I122">SUM(J95:V95)</f>
        <v>0.015</v>
      </c>
      <c r="J95" s="143"/>
      <c r="K95" s="124"/>
      <c r="L95" s="124"/>
      <c r="M95" s="124"/>
      <c r="N95" s="124"/>
      <c r="O95" s="124">
        <v>0.01</v>
      </c>
      <c r="P95" s="124"/>
      <c r="Q95" s="124">
        <v>0.005</v>
      </c>
      <c r="R95" s="124"/>
      <c r="S95" s="124"/>
      <c r="T95" s="124"/>
      <c r="U95" s="144"/>
    </row>
    <row r="96" spans="1:21" ht="19.5" customHeight="1">
      <c r="A96" s="1"/>
      <c r="B96" s="219"/>
      <c r="C96" s="222" t="s">
        <v>266</v>
      </c>
      <c r="D96" s="14" t="s">
        <v>6</v>
      </c>
      <c r="E96" s="15">
        <v>25</v>
      </c>
      <c r="F96" s="69">
        <v>2</v>
      </c>
      <c r="G96" s="15">
        <f t="shared" si="2"/>
        <v>0.08</v>
      </c>
      <c r="H96" s="70">
        <f t="shared" si="3"/>
        <v>2.2222222222222223</v>
      </c>
      <c r="I96" s="23">
        <f t="shared" si="4"/>
        <v>0</v>
      </c>
      <c r="J96" s="14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46"/>
    </row>
    <row r="97" spans="1:21" ht="19.5" customHeight="1" thickBot="1">
      <c r="A97" s="1"/>
      <c r="B97" s="220"/>
      <c r="C97" s="223"/>
      <c r="D97" s="37" t="s">
        <v>267</v>
      </c>
      <c r="E97" s="38">
        <v>63</v>
      </c>
      <c r="F97" s="42">
        <v>30</v>
      </c>
      <c r="G97" s="38">
        <f t="shared" si="2"/>
        <v>0.47619047619047616</v>
      </c>
      <c r="H97" s="43">
        <f t="shared" si="3"/>
        <v>33.333333333333336</v>
      </c>
      <c r="I97" s="40">
        <f t="shared" si="4"/>
        <v>0</v>
      </c>
      <c r="J97" s="137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38"/>
    </row>
    <row r="98" spans="1:21" ht="19.5" customHeight="1">
      <c r="A98" s="1"/>
      <c r="B98" s="204">
        <v>2</v>
      </c>
      <c r="C98" s="118" t="s">
        <v>268</v>
      </c>
      <c r="D98" s="33" t="s">
        <v>5</v>
      </c>
      <c r="E98" s="34">
        <v>10</v>
      </c>
      <c r="F98" s="45">
        <v>9.1</v>
      </c>
      <c r="G98" s="34">
        <f t="shared" si="2"/>
        <v>0.9099999999999999</v>
      </c>
      <c r="H98" s="35">
        <f t="shared" si="3"/>
        <v>10.11111111111111</v>
      </c>
      <c r="I98" s="36">
        <f t="shared" si="4"/>
        <v>5.535</v>
      </c>
      <c r="J98" s="151"/>
      <c r="K98" s="127"/>
      <c r="L98" s="127"/>
      <c r="M98" s="127">
        <v>1.346</v>
      </c>
      <c r="N98" s="127">
        <v>0.015</v>
      </c>
      <c r="O98" s="127">
        <v>2.639</v>
      </c>
      <c r="P98" s="127"/>
      <c r="Q98" s="127">
        <v>1.435</v>
      </c>
      <c r="R98" s="127">
        <v>0.1</v>
      </c>
      <c r="S98" s="127"/>
      <c r="T98" s="127"/>
      <c r="U98" s="152"/>
    </row>
    <row r="99" spans="1:21" ht="19.5" customHeight="1" thickBot="1">
      <c r="A99" s="1"/>
      <c r="B99" s="205"/>
      <c r="C99" s="119" t="s">
        <v>237</v>
      </c>
      <c r="D99" s="37" t="s">
        <v>6</v>
      </c>
      <c r="E99" s="38">
        <v>6.3</v>
      </c>
      <c r="F99" s="42">
        <v>5.55</v>
      </c>
      <c r="G99" s="38">
        <f t="shared" si="2"/>
        <v>0.8809523809523809</v>
      </c>
      <c r="H99" s="43">
        <f t="shared" si="3"/>
        <v>6.166666666666666</v>
      </c>
      <c r="I99" s="40">
        <f t="shared" si="4"/>
        <v>0</v>
      </c>
      <c r="J99" s="137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38"/>
    </row>
    <row r="100" spans="1:21" ht="19.5" customHeight="1">
      <c r="A100" s="1"/>
      <c r="B100" s="204">
        <v>3</v>
      </c>
      <c r="C100" s="118" t="s">
        <v>269</v>
      </c>
      <c r="D100" s="33" t="s">
        <v>5</v>
      </c>
      <c r="E100" s="34">
        <v>2.5</v>
      </c>
      <c r="F100" s="45">
        <v>2.41</v>
      </c>
      <c r="G100" s="34">
        <f t="shared" si="2"/>
        <v>0.9640000000000001</v>
      </c>
      <c r="H100" s="35">
        <f t="shared" si="3"/>
        <v>2.677777777777778</v>
      </c>
      <c r="I100" s="36">
        <f t="shared" si="4"/>
        <v>2.501</v>
      </c>
      <c r="J100" s="151"/>
      <c r="K100" s="127"/>
      <c r="L100" s="127"/>
      <c r="M100" s="127"/>
      <c r="N100" s="127">
        <v>0.05</v>
      </c>
      <c r="O100" s="127">
        <v>1</v>
      </c>
      <c r="P100" s="127"/>
      <c r="Q100" s="127">
        <v>1.181</v>
      </c>
      <c r="R100" s="127">
        <v>0.27</v>
      </c>
      <c r="S100" s="127"/>
      <c r="T100" s="127"/>
      <c r="U100" s="152"/>
    </row>
    <row r="101" spans="1:21" ht="19.5" customHeight="1" thickBot="1">
      <c r="A101" s="1"/>
      <c r="B101" s="205"/>
      <c r="C101" s="119" t="s">
        <v>237</v>
      </c>
      <c r="D101" s="37" t="s">
        <v>6</v>
      </c>
      <c r="E101" s="38">
        <v>2.5</v>
      </c>
      <c r="F101" s="42" t="s">
        <v>134</v>
      </c>
      <c r="G101" s="38"/>
      <c r="H101" s="43"/>
      <c r="I101" s="40">
        <f t="shared" si="4"/>
        <v>0</v>
      </c>
      <c r="J101" s="137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38"/>
    </row>
    <row r="102" spans="1:21" ht="19.5" customHeight="1">
      <c r="A102" s="1"/>
      <c r="B102" s="204">
        <v>4</v>
      </c>
      <c r="C102" s="118" t="s">
        <v>270</v>
      </c>
      <c r="D102" s="33" t="s">
        <v>5</v>
      </c>
      <c r="E102" s="34">
        <v>3.2</v>
      </c>
      <c r="F102" s="45" t="s">
        <v>134</v>
      </c>
      <c r="G102" s="34"/>
      <c r="H102" s="35"/>
      <c r="I102" s="36">
        <f t="shared" si="4"/>
        <v>0</v>
      </c>
      <c r="J102" s="151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52"/>
    </row>
    <row r="103" spans="1:21" ht="19.5" customHeight="1" thickBot="1">
      <c r="A103" s="1"/>
      <c r="B103" s="205"/>
      <c r="C103" s="119" t="s">
        <v>237</v>
      </c>
      <c r="D103" s="37" t="s">
        <v>6</v>
      </c>
      <c r="E103" s="38">
        <v>2.5</v>
      </c>
      <c r="F103" s="42">
        <v>2.44</v>
      </c>
      <c r="G103" s="38">
        <f>F103/E103</f>
        <v>0.976</v>
      </c>
      <c r="H103" s="43">
        <f>F103/0.9</f>
        <v>2.711111111111111</v>
      </c>
      <c r="I103" s="40">
        <f t="shared" si="4"/>
        <v>1.935</v>
      </c>
      <c r="J103" s="137"/>
      <c r="K103" s="111"/>
      <c r="L103" s="111"/>
      <c r="M103" s="111"/>
      <c r="N103" s="111"/>
      <c r="O103" s="111">
        <v>0.13</v>
      </c>
      <c r="P103" s="111"/>
      <c r="Q103" s="111">
        <v>1.2</v>
      </c>
      <c r="R103" s="111">
        <v>0.605</v>
      </c>
      <c r="S103" s="111"/>
      <c r="T103" s="111"/>
      <c r="U103" s="138"/>
    </row>
    <row r="104" spans="1:21" ht="19.5" customHeight="1">
      <c r="A104" s="1"/>
      <c r="B104" s="204">
        <v>5</v>
      </c>
      <c r="C104" s="118" t="s">
        <v>271</v>
      </c>
      <c r="D104" s="33" t="s">
        <v>5</v>
      </c>
      <c r="E104" s="34">
        <v>6.3</v>
      </c>
      <c r="F104" s="45">
        <v>6.29</v>
      </c>
      <c r="G104" s="34">
        <f>F104/E104</f>
        <v>0.9984126984126984</v>
      </c>
      <c r="H104" s="35">
        <f>F104/0.9</f>
        <v>6.988888888888889</v>
      </c>
      <c r="I104" s="36">
        <f t="shared" si="4"/>
        <v>1</v>
      </c>
      <c r="J104" s="151"/>
      <c r="K104" s="127"/>
      <c r="L104" s="127"/>
      <c r="M104" s="127"/>
      <c r="N104" s="127">
        <v>0.05</v>
      </c>
      <c r="O104" s="127"/>
      <c r="P104" s="127"/>
      <c r="Q104" s="127">
        <v>0.95</v>
      </c>
      <c r="R104" s="127"/>
      <c r="S104" s="127"/>
      <c r="T104" s="127"/>
      <c r="U104" s="152"/>
    </row>
    <row r="105" spans="1:21" ht="19.5" customHeight="1" thickBot="1">
      <c r="A105" s="1"/>
      <c r="B105" s="205"/>
      <c r="C105" s="119" t="s">
        <v>237</v>
      </c>
      <c r="D105" s="37" t="s">
        <v>6</v>
      </c>
      <c r="E105" s="38">
        <v>6.3</v>
      </c>
      <c r="F105" s="42" t="s">
        <v>134</v>
      </c>
      <c r="G105" s="38"/>
      <c r="H105" s="43"/>
      <c r="I105" s="40">
        <f t="shared" si="4"/>
        <v>0</v>
      </c>
      <c r="J105" s="137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38"/>
    </row>
    <row r="106" spans="1:21" ht="19.5" customHeight="1">
      <c r="A106" s="1"/>
      <c r="B106" s="204">
        <v>6</v>
      </c>
      <c r="C106" s="118" t="s">
        <v>272</v>
      </c>
      <c r="D106" s="33" t="s">
        <v>5</v>
      </c>
      <c r="E106" s="34">
        <v>10</v>
      </c>
      <c r="F106" s="45" t="s">
        <v>134</v>
      </c>
      <c r="G106" s="34"/>
      <c r="H106" s="35"/>
      <c r="I106" s="36">
        <f t="shared" si="4"/>
        <v>0</v>
      </c>
      <c r="J106" s="151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52"/>
    </row>
    <row r="107" spans="1:21" ht="19.5" customHeight="1" thickBot="1">
      <c r="A107" s="1"/>
      <c r="B107" s="205"/>
      <c r="C107" s="119" t="s">
        <v>215</v>
      </c>
      <c r="D107" s="37" t="s">
        <v>6</v>
      </c>
      <c r="E107" s="38">
        <v>10</v>
      </c>
      <c r="F107" s="42">
        <v>1.44</v>
      </c>
      <c r="G107" s="38">
        <f>F107/E107</f>
        <v>0.144</v>
      </c>
      <c r="H107" s="43">
        <f>F107/0.9</f>
        <v>1.5999999999999999</v>
      </c>
      <c r="I107" s="40">
        <f t="shared" si="4"/>
        <v>0</v>
      </c>
      <c r="J107" s="137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38"/>
    </row>
    <row r="108" spans="1:21" ht="30" customHeight="1" thickBot="1">
      <c r="A108" s="1"/>
      <c r="B108" s="165">
        <v>7</v>
      </c>
      <c r="C108" s="197" t="s">
        <v>273</v>
      </c>
      <c r="D108" s="33" t="s">
        <v>5</v>
      </c>
      <c r="E108" s="34">
        <v>2.5</v>
      </c>
      <c r="F108" s="45">
        <v>0.409</v>
      </c>
      <c r="G108" s="34">
        <f>F108/E108</f>
        <v>0.1636</v>
      </c>
      <c r="H108" s="35">
        <f>F108/0.9</f>
        <v>0.45444444444444443</v>
      </c>
      <c r="I108" s="36">
        <f t="shared" si="4"/>
        <v>0</v>
      </c>
      <c r="J108" s="137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38"/>
    </row>
    <row r="109" spans="1:21" ht="30" customHeight="1" thickBot="1">
      <c r="A109" s="1"/>
      <c r="B109" s="165">
        <v>8</v>
      </c>
      <c r="C109" s="197" t="s">
        <v>274</v>
      </c>
      <c r="D109" s="33" t="s">
        <v>5</v>
      </c>
      <c r="E109" s="34">
        <v>2.5</v>
      </c>
      <c r="F109" s="45" t="s">
        <v>275</v>
      </c>
      <c r="G109" s="34"/>
      <c r="H109" s="35"/>
      <c r="I109" s="36">
        <f t="shared" si="4"/>
        <v>0.089</v>
      </c>
      <c r="J109" s="137"/>
      <c r="K109" s="111"/>
      <c r="L109" s="111"/>
      <c r="M109" s="111"/>
      <c r="N109" s="111"/>
      <c r="O109" s="111">
        <v>0.089</v>
      </c>
      <c r="P109" s="111"/>
      <c r="Q109" s="111"/>
      <c r="R109" s="111"/>
      <c r="S109" s="111"/>
      <c r="T109" s="111"/>
      <c r="U109" s="138"/>
    </row>
    <row r="110" spans="1:21" ht="30" customHeight="1" thickBot="1">
      <c r="A110" s="1"/>
      <c r="B110" s="165">
        <v>9</v>
      </c>
      <c r="C110" s="196" t="s">
        <v>276</v>
      </c>
      <c r="D110" s="33" t="s">
        <v>5</v>
      </c>
      <c r="E110" s="34">
        <v>1</v>
      </c>
      <c r="F110" s="45">
        <v>0.41</v>
      </c>
      <c r="G110" s="34">
        <f>F110/E110</f>
        <v>0.41</v>
      </c>
      <c r="H110" s="35">
        <f>F110/0.9</f>
        <v>0.4555555555555555</v>
      </c>
      <c r="I110" s="36">
        <f t="shared" si="4"/>
        <v>0</v>
      </c>
      <c r="J110" s="137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38"/>
    </row>
    <row r="111" spans="1:21" ht="19.5" customHeight="1">
      <c r="A111" s="1"/>
      <c r="B111" s="204">
        <v>10</v>
      </c>
      <c r="C111" s="118" t="s">
        <v>277</v>
      </c>
      <c r="D111" s="33" t="s">
        <v>5</v>
      </c>
      <c r="E111" s="34">
        <v>2.5</v>
      </c>
      <c r="F111" s="45">
        <v>0.31</v>
      </c>
      <c r="G111" s="34">
        <f>F111/E111</f>
        <v>0.124</v>
      </c>
      <c r="H111" s="35">
        <f>F111/0.9</f>
        <v>0.34444444444444444</v>
      </c>
      <c r="I111" s="36">
        <f t="shared" si="4"/>
        <v>0.079</v>
      </c>
      <c r="J111" s="151"/>
      <c r="K111" s="127"/>
      <c r="L111" s="127"/>
      <c r="M111" s="127"/>
      <c r="N111" s="127"/>
      <c r="O111" s="127"/>
      <c r="P111" s="127"/>
      <c r="Q111" s="127">
        <v>0.024</v>
      </c>
      <c r="R111" s="127">
        <v>0.055</v>
      </c>
      <c r="S111" s="127"/>
      <c r="T111" s="127"/>
      <c r="U111" s="152"/>
    </row>
    <row r="112" spans="1:21" ht="19.5" customHeight="1" thickBot="1">
      <c r="A112" s="1"/>
      <c r="B112" s="205"/>
      <c r="C112" s="119" t="s">
        <v>220</v>
      </c>
      <c r="D112" s="37" t="s">
        <v>6</v>
      </c>
      <c r="E112" s="38">
        <v>2.5</v>
      </c>
      <c r="F112" s="42" t="s">
        <v>134</v>
      </c>
      <c r="G112" s="38"/>
      <c r="H112" s="43"/>
      <c r="I112" s="40">
        <f t="shared" si="4"/>
        <v>0</v>
      </c>
      <c r="J112" s="137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38"/>
    </row>
    <row r="113" spans="1:21" ht="19.5" customHeight="1">
      <c r="A113" s="1"/>
      <c r="B113" s="204">
        <v>11</v>
      </c>
      <c r="C113" s="118" t="s">
        <v>278</v>
      </c>
      <c r="D113" s="33" t="s">
        <v>5</v>
      </c>
      <c r="E113" s="34">
        <v>1.6</v>
      </c>
      <c r="F113" s="45" t="s">
        <v>134</v>
      </c>
      <c r="G113" s="34"/>
      <c r="H113" s="35"/>
      <c r="I113" s="36">
        <f t="shared" si="4"/>
        <v>0</v>
      </c>
      <c r="J113" s="151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52"/>
    </row>
    <row r="114" spans="1:21" ht="19.5" customHeight="1" thickBot="1">
      <c r="A114" s="1"/>
      <c r="B114" s="205"/>
      <c r="C114" s="119" t="s">
        <v>220</v>
      </c>
      <c r="D114" s="37" t="s">
        <v>6</v>
      </c>
      <c r="E114" s="38">
        <v>1.6</v>
      </c>
      <c r="F114" s="42">
        <v>0.57</v>
      </c>
      <c r="G114" s="38">
        <f>F114/E114</f>
        <v>0.35624999999999996</v>
      </c>
      <c r="H114" s="43">
        <f>F114/0.9</f>
        <v>0.6333333333333333</v>
      </c>
      <c r="I114" s="40">
        <f t="shared" si="4"/>
        <v>0</v>
      </c>
      <c r="J114" s="137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38"/>
    </row>
    <row r="115" spans="1:21" ht="19.5" customHeight="1">
      <c r="A115" s="1"/>
      <c r="B115" s="204">
        <v>12</v>
      </c>
      <c r="C115" s="118" t="s">
        <v>279</v>
      </c>
      <c r="D115" s="33" t="s">
        <v>5</v>
      </c>
      <c r="E115" s="34">
        <v>2.5</v>
      </c>
      <c r="F115" s="45" t="s">
        <v>134</v>
      </c>
      <c r="G115" s="34"/>
      <c r="H115" s="35"/>
      <c r="I115" s="36">
        <f t="shared" si="4"/>
        <v>0</v>
      </c>
      <c r="J115" s="151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52"/>
    </row>
    <row r="116" spans="1:21" ht="19.5" customHeight="1" thickBot="1">
      <c r="A116" s="1"/>
      <c r="B116" s="205"/>
      <c r="C116" s="119" t="s">
        <v>220</v>
      </c>
      <c r="D116" s="37" t="s">
        <v>6</v>
      </c>
      <c r="E116" s="38">
        <v>4</v>
      </c>
      <c r="F116" s="42">
        <v>0.41</v>
      </c>
      <c r="G116" s="38">
        <f>F116/E116</f>
        <v>0.1025</v>
      </c>
      <c r="H116" s="43">
        <f>F116/0.9</f>
        <v>0.4555555555555555</v>
      </c>
      <c r="I116" s="40">
        <f t="shared" si="4"/>
        <v>0.025</v>
      </c>
      <c r="J116" s="137"/>
      <c r="K116" s="111"/>
      <c r="L116" s="111"/>
      <c r="M116" s="111"/>
      <c r="N116" s="111"/>
      <c r="O116" s="111"/>
      <c r="P116" s="111"/>
      <c r="Q116" s="111">
        <v>0.02</v>
      </c>
      <c r="R116" s="111">
        <v>0.005</v>
      </c>
      <c r="S116" s="111"/>
      <c r="T116" s="111"/>
      <c r="U116" s="138"/>
    </row>
    <row r="117" spans="1:21" ht="19.5" customHeight="1">
      <c r="A117" s="1"/>
      <c r="B117" s="204">
        <v>13</v>
      </c>
      <c r="C117" s="118" t="s">
        <v>280</v>
      </c>
      <c r="D117" s="33" t="s">
        <v>5</v>
      </c>
      <c r="E117" s="34">
        <v>2.5</v>
      </c>
      <c r="F117" s="45">
        <v>0.74</v>
      </c>
      <c r="G117" s="34">
        <f>F117/E117</f>
        <v>0.296</v>
      </c>
      <c r="H117" s="35">
        <f>F117/0.9</f>
        <v>0.8222222222222222</v>
      </c>
      <c r="I117" s="36">
        <f t="shared" si="4"/>
        <v>0</v>
      </c>
      <c r="J117" s="151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52"/>
    </row>
    <row r="118" spans="1:21" ht="19.5" customHeight="1" thickBot="1">
      <c r="A118" s="1"/>
      <c r="B118" s="205"/>
      <c r="C118" s="119" t="s">
        <v>220</v>
      </c>
      <c r="D118" s="37" t="s">
        <v>6</v>
      </c>
      <c r="E118" s="38">
        <v>2.5</v>
      </c>
      <c r="F118" s="42" t="s">
        <v>134</v>
      </c>
      <c r="G118" s="38"/>
      <c r="H118" s="43"/>
      <c r="I118" s="40">
        <f t="shared" si="4"/>
        <v>0</v>
      </c>
      <c r="J118" s="137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38"/>
    </row>
    <row r="119" spans="1:21" ht="19.5" customHeight="1">
      <c r="A119" s="1"/>
      <c r="B119" s="204">
        <v>14</v>
      </c>
      <c r="C119" s="118" t="s">
        <v>281</v>
      </c>
      <c r="D119" s="33" t="s">
        <v>5</v>
      </c>
      <c r="E119" s="34">
        <v>1</v>
      </c>
      <c r="F119" s="45">
        <v>0.25</v>
      </c>
      <c r="G119" s="34">
        <f>F119/E119</f>
        <v>0.25</v>
      </c>
      <c r="H119" s="35">
        <f>F119/0.9</f>
        <v>0.2777777777777778</v>
      </c>
      <c r="I119" s="36">
        <f t="shared" si="4"/>
        <v>0</v>
      </c>
      <c r="J119" s="151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52"/>
    </row>
    <row r="120" spans="1:21" ht="19.5" customHeight="1" thickBot="1">
      <c r="A120" s="1"/>
      <c r="B120" s="205"/>
      <c r="C120" s="119" t="s">
        <v>220</v>
      </c>
      <c r="D120" s="37" t="s">
        <v>6</v>
      </c>
      <c r="E120" s="38">
        <v>1.6</v>
      </c>
      <c r="F120" s="42" t="s">
        <v>134</v>
      </c>
      <c r="G120" s="38"/>
      <c r="H120" s="43"/>
      <c r="I120" s="40">
        <f t="shared" si="4"/>
        <v>0</v>
      </c>
      <c r="J120" s="137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38"/>
    </row>
    <row r="121" spans="1:21" ht="19.5" customHeight="1">
      <c r="A121" s="1"/>
      <c r="B121" s="204">
        <v>15</v>
      </c>
      <c r="C121" s="118" t="s">
        <v>282</v>
      </c>
      <c r="D121" s="33" t="s">
        <v>5</v>
      </c>
      <c r="E121" s="34">
        <v>1.6</v>
      </c>
      <c r="F121" s="45" t="s">
        <v>134</v>
      </c>
      <c r="G121" s="34"/>
      <c r="H121" s="35"/>
      <c r="I121" s="36">
        <f t="shared" si="4"/>
        <v>0</v>
      </c>
      <c r="J121" s="151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52"/>
    </row>
    <row r="122" spans="1:21" ht="19.5" customHeight="1" thickBot="1">
      <c r="A122" s="1"/>
      <c r="B122" s="205"/>
      <c r="C122" s="119" t="s">
        <v>220</v>
      </c>
      <c r="D122" s="37" t="s">
        <v>6</v>
      </c>
      <c r="E122" s="38">
        <v>1</v>
      </c>
      <c r="F122" s="42">
        <v>0.065</v>
      </c>
      <c r="G122" s="38">
        <f>F122/E122</f>
        <v>0.065</v>
      </c>
      <c r="H122" s="43">
        <f>F122/0.9</f>
        <v>0.07222222222222223</v>
      </c>
      <c r="I122" s="40">
        <f t="shared" si="4"/>
        <v>0</v>
      </c>
      <c r="J122" s="137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38"/>
    </row>
    <row r="123" ht="30" customHeight="1"/>
    <row r="124" ht="34.5" customHeight="1"/>
    <row r="125" ht="19.5" customHeight="1"/>
    <row r="126" ht="19.5" customHeight="1"/>
    <row r="127" ht="19.5" customHeight="1"/>
    <row r="128" ht="19.5" customHeight="1"/>
    <row r="129" ht="19.5" customHeight="1"/>
    <row r="130" spans="2:7" ht="19.5" customHeight="1">
      <c r="B130" s="97"/>
      <c r="C130" s="96"/>
      <c r="D130" s="96"/>
      <c r="E130" s="101"/>
      <c r="F130" s="102"/>
      <c r="G130" s="98"/>
    </row>
    <row r="131" spans="2:7" ht="19.5" customHeight="1">
      <c r="B131" s="97"/>
      <c r="C131" s="96"/>
      <c r="D131" s="96"/>
      <c r="E131" s="101"/>
      <c r="F131" s="102"/>
      <c r="G131" s="98"/>
    </row>
    <row r="132" spans="2:7" ht="19.5" customHeight="1">
      <c r="B132" s="97"/>
      <c r="C132" s="106"/>
      <c r="D132" s="96"/>
      <c r="E132" s="101"/>
      <c r="F132" s="102"/>
      <c r="G132" s="98"/>
    </row>
    <row r="133" spans="2:7" ht="19.5" customHeight="1">
      <c r="B133" s="97"/>
      <c r="C133" s="107"/>
      <c r="D133" s="96"/>
      <c r="E133" s="101"/>
      <c r="F133" s="102"/>
      <c r="G133" s="98"/>
    </row>
    <row r="134" spans="2:7" ht="19.5" customHeight="1">
      <c r="B134" s="97"/>
      <c r="C134" s="96"/>
      <c r="D134" s="96"/>
      <c r="E134" s="101"/>
      <c r="F134" s="102"/>
      <c r="G134" s="98"/>
    </row>
    <row r="135" spans="2:7" ht="19.5" customHeight="1">
      <c r="B135" s="97"/>
      <c r="C135" s="96"/>
      <c r="D135" s="96"/>
      <c r="E135" s="101"/>
      <c r="F135" s="102"/>
      <c r="G135" s="98"/>
    </row>
    <row r="136" spans="2:7" ht="19.5" customHeight="1">
      <c r="B136" s="97"/>
      <c r="C136" s="96"/>
      <c r="D136" s="96"/>
      <c r="E136" s="101"/>
      <c r="F136" s="102"/>
      <c r="G136" s="98"/>
    </row>
    <row r="137" spans="2:7" ht="19.5" customHeight="1">
      <c r="B137" s="97"/>
      <c r="C137" s="96"/>
      <c r="D137" s="96"/>
      <c r="E137" s="101"/>
      <c r="F137" s="102"/>
      <c r="G137" s="98"/>
    </row>
    <row r="138" spans="2:7" ht="19.5" customHeight="1">
      <c r="B138" s="97"/>
      <c r="C138" s="96"/>
      <c r="D138" s="96"/>
      <c r="E138" s="101"/>
      <c r="F138" s="102"/>
      <c r="G138" s="98"/>
    </row>
    <row r="139" spans="2:7" ht="19.5" customHeight="1">
      <c r="B139" s="97"/>
      <c r="C139" s="96"/>
      <c r="D139" s="96"/>
      <c r="E139" s="101"/>
      <c r="F139" s="102"/>
      <c r="G139" s="98"/>
    </row>
    <row r="140" spans="2:7" ht="19.5" customHeight="1">
      <c r="B140" s="97"/>
      <c r="C140" s="96"/>
      <c r="D140" s="96"/>
      <c r="E140" s="101"/>
      <c r="F140" s="102"/>
      <c r="G140" s="98"/>
    </row>
    <row r="141" spans="2:7" ht="19.5" customHeight="1">
      <c r="B141" s="97"/>
      <c r="C141" s="96"/>
      <c r="D141" s="96"/>
      <c r="E141" s="101"/>
      <c r="F141" s="102"/>
      <c r="G141" s="98"/>
    </row>
    <row r="142" spans="2:7" ht="19.5" customHeight="1">
      <c r="B142" s="97"/>
      <c r="C142" s="96"/>
      <c r="D142" s="96"/>
      <c r="E142" s="101"/>
      <c r="F142" s="102"/>
      <c r="G142" s="98"/>
    </row>
    <row r="143" spans="2:7" ht="19.5" customHeight="1">
      <c r="B143" s="97"/>
      <c r="C143" s="96"/>
      <c r="D143" s="96"/>
      <c r="E143" s="101"/>
      <c r="F143" s="102"/>
      <c r="G143" s="98"/>
    </row>
    <row r="144" spans="2:7" ht="19.5" customHeight="1">
      <c r="B144" s="97"/>
      <c r="C144" s="96"/>
      <c r="D144" s="96"/>
      <c r="E144" s="101"/>
      <c r="F144" s="102"/>
      <c r="G144" s="98"/>
    </row>
    <row r="145" spans="2:7" ht="19.5" customHeight="1">
      <c r="B145" s="97"/>
      <c r="C145" s="96"/>
      <c r="D145" s="96"/>
      <c r="E145" s="101"/>
      <c r="F145" s="102"/>
      <c r="G145" s="98"/>
    </row>
    <row r="146" spans="2:7" ht="19.5" customHeight="1">
      <c r="B146" s="97"/>
      <c r="C146" s="96"/>
      <c r="D146" s="96"/>
      <c r="E146" s="101"/>
      <c r="F146" s="102"/>
      <c r="G146" s="98"/>
    </row>
  </sheetData>
  <sheetProtection/>
  <mergeCells count="61">
    <mergeCell ref="B66:I66"/>
    <mergeCell ref="B94:I94"/>
    <mergeCell ref="B119:B120"/>
    <mergeCell ref="B100:B101"/>
    <mergeCell ref="B102:B103"/>
    <mergeCell ref="B104:B105"/>
    <mergeCell ref="B106:B107"/>
    <mergeCell ref="B90:B91"/>
    <mergeCell ref="B92:B93"/>
    <mergeCell ref="B95:B97"/>
    <mergeCell ref="B121:B122"/>
    <mergeCell ref="B111:B112"/>
    <mergeCell ref="B113:B114"/>
    <mergeCell ref="B115:B116"/>
    <mergeCell ref="B117:B118"/>
    <mergeCell ref="C95:C97"/>
    <mergeCell ref="B82:B83"/>
    <mergeCell ref="B84:B85"/>
    <mergeCell ref="B86:B87"/>
    <mergeCell ref="B88:B89"/>
    <mergeCell ref="B74:B75"/>
    <mergeCell ref="B76:B77"/>
    <mergeCell ref="B78:B79"/>
    <mergeCell ref="B80:B81"/>
    <mergeCell ref="B67:B69"/>
    <mergeCell ref="C67:C69"/>
    <mergeCell ref="B70:B71"/>
    <mergeCell ref="B72:B73"/>
    <mergeCell ref="B46:B47"/>
    <mergeCell ref="B29:B30"/>
    <mergeCell ref="B31:B32"/>
    <mergeCell ref="B40:B41"/>
    <mergeCell ref="B42:B43"/>
    <mergeCell ref="B33:B34"/>
    <mergeCell ref="B35:B36"/>
    <mergeCell ref="B38:B39"/>
    <mergeCell ref="B37:I37"/>
    <mergeCell ref="B5:B6"/>
    <mergeCell ref="B7:B8"/>
    <mergeCell ref="B9:B10"/>
    <mergeCell ref="B4:I4"/>
    <mergeCell ref="B11:B12"/>
    <mergeCell ref="B56:B57"/>
    <mergeCell ref="B58:B59"/>
    <mergeCell ref="B60:B61"/>
    <mergeCell ref="B17:B18"/>
    <mergeCell ref="B19:B20"/>
    <mergeCell ref="B52:B53"/>
    <mergeCell ref="B54:B55"/>
    <mergeCell ref="B21:B22"/>
    <mergeCell ref="B23:B24"/>
    <mergeCell ref="B62:B63"/>
    <mergeCell ref="B98:B99"/>
    <mergeCell ref="B13:B14"/>
    <mergeCell ref="B15:B16"/>
    <mergeCell ref="B64:B65"/>
    <mergeCell ref="B48:B49"/>
    <mergeCell ref="B50:B51"/>
    <mergeCell ref="B25:B26"/>
    <mergeCell ref="B27:B28"/>
    <mergeCell ref="B44:B45"/>
  </mergeCells>
  <hyperlinks>
    <hyperlink ref="B4:I4" location="СтМЭС!A1" display="Буландынские РЭС "/>
    <hyperlink ref="B37:I37" location="СтМЭС!A1" display="Аккольские РЭС "/>
    <hyperlink ref="B66:I66" location="СтМЭС!A1" display="Ерейментауские РЭС       "/>
    <hyperlink ref="B94:I94" location="СтМЭС!A1" display="Шортандинские РЭС"/>
  </hyperlinks>
  <printOptions/>
  <pageMargins left="0.7874015748031497" right="0.3937007874015748" top="0.4330708661417323" bottom="0.3937007874015748" header="0" footer="0"/>
  <pageSetup horizontalDpi="120" verticalDpi="120" orientation="landscape" paperSize="9" scale="87" r:id="rId1"/>
  <rowBreaks count="1" manualBreakCount="1">
    <brk id="41" min="1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F13" sqref="F13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93" customWidth="1"/>
    <col min="12" max="12" width="11.00390625" style="93" customWidth="1"/>
    <col min="13" max="16384" width="9.125" style="93" customWidth="1"/>
  </cols>
  <sheetData>
    <row r="1" spans="4:10" s="89" customFormat="1" ht="18">
      <c r="D1" s="90"/>
      <c r="E1" s="198" t="s">
        <v>321</v>
      </c>
      <c r="F1" s="92"/>
      <c r="G1" s="91"/>
      <c r="H1" s="91"/>
      <c r="J1" s="93"/>
    </row>
    <row r="2" spans="4:10" s="89" customFormat="1" ht="18.75" thickBot="1">
      <c r="D2" s="90"/>
      <c r="E2" s="91"/>
      <c r="F2" s="92"/>
      <c r="G2" s="91"/>
      <c r="H2" s="91"/>
      <c r="J2" s="93"/>
    </row>
    <row r="3" spans="1:12" ht="64.5" customHeight="1" thickBot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3" t="s">
        <v>127</v>
      </c>
      <c r="K3" s="13" t="s">
        <v>128</v>
      </c>
      <c r="L3" s="13" t="s">
        <v>129</v>
      </c>
    </row>
    <row r="4" spans="1:12" ht="27.75" customHeight="1" thickBot="1">
      <c r="A4" s="1"/>
      <c r="B4" s="212" t="s">
        <v>284</v>
      </c>
      <c r="C4" s="213"/>
      <c r="D4" s="213"/>
      <c r="E4" s="213"/>
      <c r="F4" s="213"/>
      <c r="G4" s="213"/>
      <c r="H4" s="213"/>
      <c r="I4" s="213"/>
      <c r="J4" s="213"/>
      <c r="K4" s="213"/>
      <c r="L4" s="214"/>
    </row>
    <row r="5" spans="1:12" ht="19.5" customHeight="1">
      <c r="A5" s="1"/>
      <c r="B5" s="218">
        <v>1</v>
      </c>
      <c r="C5" s="233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>IF('к-ты ЭУ'!I5=0,"",'к-ты ЭУ'!I5)</f>
      </c>
      <c r="J5" s="46">
        <f>SUM(F5,I5)</f>
        <v>18</v>
      </c>
      <c r="K5" s="36">
        <f>J5/0.93</f>
        <v>19.35483870967742</v>
      </c>
      <c r="L5" s="25">
        <f>K5/E5</f>
        <v>0.15483870967741936</v>
      </c>
    </row>
    <row r="6" spans="1:12" ht="19.5" customHeight="1">
      <c r="A6" s="1"/>
      <c r="B6" s="219"/>
      <c r="C6" s="222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>IF('к-ты ЭУ'!I6=0,"",'к-ты ЭУ'!I6)</f>
      </c>
      <c r="J6" s="195">
        <f>SUM(F6,I6)</f>
        <v>20</v>
      </c>
      <c r="K6" s="23">
        <f>J6/0.93</f>
        <v>21.50537634408602</v>
      </c>
      <c r="L6" s="32">
        <f>K6/E6</f>
        <v>0.17204301075268816</v>
      </c>
    </row>
    <row r="7" spans="1:12" ht="19.5" customHeight="1">
      <c r="A7" s="1"/>
      <c r="B7" s="219"/>
      <c r="C7" s="222"/>
      <c r="D7" s="14" t="s">
        <v>33</v>
      </c>
      <c r="E7" s="15">
        <v>16</v>
      </c>
      <c r="F7" s="69" t="s">
        <v>134</v>
      </c>
      <c r="G7" s="15"/>
      <c r="H7" s="70"/>
      <c r="I7" s="23">
        <f>IF('к-ты ЭУ'!I7=0,"",'к-ты ЭУ'!I7)</f>
      </c>
      <c r="J7" s="23"/>
      <c r="K7" s="23"/>
      <c r="L7" s="32"/>
    </row>
    <row r="8" spans="1:12" ht="19.5" customHeight="1" thickBot="1">
      <c r="A8" s="1"/>
      <c r="B8" s="220"/>
      <c r="C8" s="223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>IF('к-ты ЭУ'!I8=0,"",'к-ты ЭУ'!I8)</f>
      </c>
      <c r="J8" s="44">
        <f>SUM(F8,I8)</f>
        <v>0.2</v>
      </c>
      <c r="K8" s="40">
        <f>J8/0.93</f>
        <v>0.21505376344086022</v>
      </c>
      <c r="L8" s="27">
        <f>K8/E8</f>
        <v>0.013440860215053764</v>
      </c>
    </row>
    <row r="9" spans="1:14" ht="19.5" customHeight="1">
      <c r="A9" s="1"/>
      <c r="B9" s="204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>IF('к-ты ЭУ'!I9=0,"",'к-ты ЭУ'!I9)</f>
      </c>
      <c r="J9" s="166">
        <f>SUM(F9,I9)</f>
        <v>4.91</v>
      </c>
      <c r="K9" s="114">
        <f>J9/0.93</f>
        <v>5.279569892473118</v>
      </c>
      <c r="L9" s="25">
        <f>K9/E9</f>
        <v>0.3299731182795699</v>
      </c>
      <c r="M9" s="191"/>
      <c r="N9" s="190"/>
    </row>
    <row r="10" spans="1:13" ht="19.5" customHeight="1" thickBot="1">
      <c r="A10" s="1"/>
      <c r="B10" s="205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>IF('к-ты ЭУ'!I10=0,"",'к-ты ЭУ'!I10)</f>
      </c>
      <c r="J10" s="44">
        <f>SUM(F10,I10)</f>
        <v>4.32</v>
      </c>
      <c r="K10" s="40">
        <f>J10/0.93</f>
        <v>4.645161290322581</v>
      </c>
      <c r="L10" s="117">
        <f>K10/E10</f>
        <v>0.18580645161290324</v>
      </c>
      <c r="M10" s="192"/>
    </row>
    <row r="11" spans="1:14" ht="19.5" customHeight="1">
      <c r="A11" s="1"/>
      <c r="B11" s="204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>IF('к-ты ЭУ'!I11=0,"",'к-ты ЭУ'!I11)</f>
      </c>
      <c r="J11" s="166">
        <f>SUM(F11,I11)</f>
        <v>3.93</v>
      </c>
      <c r="K11" s="114">
        <f>J11/0.93</f>
        <v>4.225806451612903</v>
      </c>
      <c r="L11" s="25">
        <f>K11/E11</f>
        <v>0.4225806451612903</v>
      </c>
      <c r="M11" s="191"/>
      <c r="N11" s="190"/>
    </row>
    <row r="12" spans="1:13" ht="19.5" customHeight="1" thickBot="1">
      <c r="A12" s="1"/>
      <c r="B12" s="205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>IF('к-ты ЭУ'!I12=0,"",'к-ты ЭУ'!I12)</f>
      </c>
      <c r="J12" s="44">
        <f>SUM(F12,I12)</f>
        <v>2.46</v>
      </c>
      <c r="K12" s="40">
        <f>J12/0.93</f>
        <v>2.6451612903225805</v>
      </c>
      <c r="L12" s="117">
        <f>K12/E12</f>
        <v>0.2645161290322581</v>
      </c>
      <c r="M12" s="192"/>
    </row>
    <row r="13" spans="1:14" ht="19.5" customHeight="1">
      <c r="A13" s="1"/>
      <c r="B13" s="204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>IF('к-ты ЭУ'!I13=0,"",'к-ты ЭУ'!I13)</f>
      </c>
      <c r="J13" s="166"/>
      <c r="K13" s="114"/>
      <c r="L13" s="25"/>
      <c r="M13" s="191"/>
      <c r="N13" s="190"/>
    </row>
    <row r="14" spans="1:13" ht="19.5" customHeight="1" thickBot="1">
      <c r="A14" s="1"/>
      <c r="B14" s="205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>IF('к-ты ЭУ'!I14=0,"",'к-ты ЭУ'!I14)</f>
      </c>
      <c r="J14" s="44">
        <f>SUM(F14,I14)</f>
        <v>2.85</v>
      </c>
      <c r="K14" s="40">
        <f>J14/0.93</f>
        <v>3.064516129032258</v>
      </c>
      <c r="L14" s="117">
        <f>K14/E14</f>
        <v>0.7661290322580645</v>
      </c>
      <c r="M14" s="192"/>
    </row>
    <row r="15" spans="1:14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>IF('к-ты ЭУ'!I15=0,"",'к-ты ЭУ'!I15)</f>
      </c>
      <c r="J15" s="166">
        <f>SUM(F15,I15)</f>
        <v>0.08</v>
      </c>
      <c r="K15" s="114">
        <f>J15/0.93</f>
        <v>0.08602150537634408</v>
      </c>
      <c r="L15" s="25">
        <f>K15/E15</f>
        <v>0.08602150537634408</v>
      </c>
      <c r="M15" s="191"/>
      <c r="N15" s="190"/>
    </row>
    <row r="16" spans="1:14" ht="19.5" customHeight="1">
      <c r="A16" s="1"/>
      <c r="B16" s="204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>IF('к-ты ЭУ'!I16=0,"",'к-ты ЭУ'!I16)</f>
      </c>
      <c r="J16" s="166">
        <f>SUM(F16,I16)</f>
        <v>0.25</v>
      </c>
      <c r="K16" s="114">
        <f>J16/0.93</f>
        <v>0.26881720430107525</v>
      </c>
      <c r="L16" s="25">
        <f>K16/E16</f>
        <v>0.042669397508107186</v>
      </c>
      <c r="M16" s="191"/>
      <c r="N16" s="190"/>
    </row>
    <row r="17" spans="1:13" ht="19.5" customHeight="1" thickBot="1">
      <c r="A17" s="1"/>
      <c r="B17" s="205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>IF('к-ты ЭУ'!I17=0,"",'к-ты ЭУ'!I17)</f>
      </c>
      <c r="J17" s="44"/>
      <c r="K17" s="40"/>
      <c r="L17" s="117"/>
      <c r="M17" s="192"/>
    </row>
    <row r="18" spans="1:14" ht="19.5" customHeight="1">
      <c r="A18" s="1"/>
      <c r="B18" s="204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>IF('к-ты ЭУ'!I18=0,"",'к-ты ЭУ'!I18)</f>
      </c>
      <c r="J18" s="166">
        <f>SUM(F18,I18)</f>
        <v>0.06</v>
      </c>
      <c r="K18" s="114">
        <f>J18/0.93</f>
        <v>0.06451612903225806</v>
      </c>
      <c r="L18" s="25">
        <f>K18/E18</f>
        <v>0.010240655401945725</v>
      </c>
      <c r="M18" s="191"/>
      <c r="N18" s="190"/>
    </row>
    <row r="19" spans="1:13" ht="19.5" customHeight="1" thickBot="1">
      <c r="A19" s="1"/>
      <c r="B19" s="205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>IF('к-ты ЭУ'!I19=0,"",'к-ты ЭУ'!I19)</f>
      </c>
      <c r="J19" s="44"/>
      <c r="K19" s="40"/>
      <c r="L19" s="117"/>
      <c r="M19" s="192"/>
    </row>
    <row r="20" spans="1:14" ht="19.5" customHeight="1">
      <c r="A20" s="1"/>
      <c r="B20" s="204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>IF('к-ты ЭУ'!I20=0,"",'к-ты ЭУ'!I20)</f>
      </c>
      <c r="J20" s="166">
        <f>SUM(F20,I20)</f>
        <v>0.098</v>
      </c>
      <c r="K20" s="114">
        <f>J20/0.93</f>
        <v>0.1053763440860215</v>
      </c>
      <c r="L20" s="25">
        <f>K20/E20</f>
        <v>0.06586021505376344</v>
      </c>
      <c r="M20" s="191"/>
      <c r="N20" s="190"/>
    </row>
    <row r="21" spans="1:13" ht="19.5" customHeight="1" thickBot="1">
      <c r="A21" s="1"/>
      <c r="B21" s="205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>IF('к-ты ЭУ'!I21=0,"",'к-ты ЭУ'!I21)</f>
      </c>
      <c r="J21" s="44"/>
      <c r="K21" s="40"/>
      <c r="L21" s="117"/>
      <c r="M21" s="192"/>
    </row>
    <row r="22" spans="1:14" ht="19.5" customHeight="1">
      <c r="A22" s="1"/>
      <c r="B22" s="204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>IF('к-ты ЭУ'!I22=0,"",'к-ты ЭУ'!I22)</f>
      </c>
      <c r="J22" s="166">
        <f>SUM(F22,I22)</f>
        <v>0.1</v>
      </c>
      <c r="K22" s="114">
        <f>J22/0.93</f>
        <v>0.10752688172043011</v>
      </c>
      <c r="L22" s="25">
        <f>K22/E22</f>
        <v>0.043010752688172046</v>
      </c>
      <c r="M22" s="191"/>
      <c r="N22" s="190"/>
    </row>
    <row r="23" spans="1:13" ht="19.5" customHeight="1" thickBot="1">
      <c r="A23" s="1"/>
      <c r="B23" s="205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>IF('к-ты ЭУ'!I23=0,"",'к-ты ЭУ'!I23)</f>
      </c>
      <c r="J23" s="44"/>
      <c r="K23" s="40"/>
      <c r="L23" s="117"/>
      <c r="M23" s="192"/>
    </row>
    <row r="24" spans="1:16" ht="30" customHeight="1" thickBot="1">
      <c r="A24" s="1"/>
      <c r="B24" s="168"/>
      <c r="C24" s="169" t="s">
        <v>25</v>
      </c>
      <c r="D24" s="170"/>
      <c r="E24" s="171">
        <f>SUMIF(F5:F23,"&lt;&gt;Откл.",E5:F23)</f>
        <v>348.70000000000005</v>
      </c>
      <c r="F24" s="172">
        <f>SUM(F5:F23)</f>
        <v>57.258</v>
      </c>
      <c r="G24" s="173">
        <f>F24/E24</f>
        <v>0.1642041869802122</v>
      </c>
      <c r="H24" s="172">
        <f>SUM(H5:H23)</f>
        <v>63.620000000000005</v>
      </c>
      <c r="I24" s="174">
        <f>SUM(I5:I23)</f>
        <v>0</v>
      </c>
      <c r="J24" s="172">
        <f>I24/E24</f>
        <v>0</v>
      </c>
      <c r="K24" s="175">
        <f>J24/0.93</f>
        <v>0</v>
      </c>
      <c r="L24" s="176">
        <f>K24/E24</f>
        <v>0</v>
      </c>
      <c r="N24" s="22"/>
      <c r="P24" s="167"/>
    </row>
    <row r="25" spans="2:8" ht="19.5" customHeight="1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9"/>
      <c r="E26" s="101"/>
      <c r="F26" s="102"/>
      <c r="G26" s="98"/>
      <c r="H26" s="98"/>
    </row>
    <row r="27" spans="2:8" ht="15.75">
      <c r="B27" s="97"/>
      <c r="C27" s="96"/>
      <c r="D27" s="96"/>
      <c r="E27" s="101"/>
      <c r="F27" s="102"/>
      <c r="G27" s="98"/>
      <c r="H27" s="98"/>
    </row>
    <row r="28" spans="2:8" ht="15.75">
      <c r="B28" s="97"/>
      <c r="C28" s="104"/>
      <c r="D28" s="96"/>
      <c r="E28" s="101"/>
      <c r="F28" s="105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96"/>
      <c r="D31" s="96"/>
      <c r="E31" s="101"/>
      <c r="F31" s="102"/>
      <c r="G31" s="98"/>
      <c r="H31" s="98"/>
    </row>
    <row r="32" spans="2:8" ht="15.75">
      <c r="B32" s="97"/>
      <c r="C32" s="106"/>
      <c r="D32" s="96"/>
      <c r="E32" s="101"/>
      <c r="F32" s="102"/>
      <c r="G32" s="98"/>
      <c r="H32" s="98"/>
    </row>
    <row r="33" spans="2:8" ht="15.75">
      <c r="B33" s="97"/>
      <c r="C33" s="107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  <row r="46" spans="2:8" ht="15.75">
      <c r="B46" s="97"/>
      <c r="C46" s="96"/>
      <c r="D46" s="96"/>
      <c r="E46" s="101"/>
      <c r="F46" s="102"/>
      <c r="G46" s="98"/>
      <c r="H46" s="98"/>
    </row>
  </sheetData>
  <sheetProtection/>
  <mergeCells count="10">
    <mergeCell ref="B16:B17"/>
    <mergeCell ref="B18:B19"/>
    <mergeCell ref="B20:B21"/>
    <mergeCell ref="B22:B23"/>
    <mergeCell ref="B9:B10"/>
    <mergeCell ref="B11:B12"/>
    <mergeCell ref="B13:B14"/>
    <mergeCell ref="B4:L4"/>
    <mergeCell ref="B5:B8"/>
    <mergeCell ref="C5:C8"/>
  </mergeCells>
  <hyperlinks>
    <hyperlink ref="B4:L4" location="'к-ты ЭУ'!A4" display="Степногорский ЭУ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U45"/>
  <sheetViews>
    <sheetView workbookViewId="0" topLeftCell="A1">
      <pane ySplit="3" topLeftCell="BM4" activePane="bottomLeft" state="frozen"/>
      <selection pane="topLeft" activeCell="A1" sqref="A1"/>
      <selection pane="bottomLeft" activeCell="G5" sqref="G5"/>
    </sheetView>
  </sheetViews>
  <sheetFormatPr defaultColWidth="9.125" defaultRowHeight="12.75"/>
  <cols>
    <col min="1" max="1" width="2.875" style="93" customWidth="1"/>
    <col min="2" max="2" width="5.125" style="100" customWidth="1"/>
    <col min="3" max="3" width="28.125" style="93" customWidth="1"/>
    <col min="4" max="4" width="9.125" style="93" customWidth="1"/>
    <col min="5" max="5" width="16.25390625" style="108" customWidth="1"/>
    <col min="6" max="6" width="12.00390625" style="95" customWidth="1"/>
    <col min="7" max="7" width="14.00390625" style="94" customWidth="1"/>
    <col min="8" max="8" width="12.375" style="94" customWidth="1"/>
    <col min="9" max="9" width="13.00390625" style="103" customWidth="1"/>
    <col min="10" max="11" width="10.75390625" style="0" customWidth="1"/>
    <col min="12" max="12" width="11.00390625" style="0" customWidth="1"/>
    <col min="16" max="16384" width="9.125" style="93" customWidth="1"/>
  </cols>
  <sheetData>
    <row r="1" spans="4:15" s="89" customFormat="1" ht="18">
      <c r="D1" s="90"/>
      <c r="E1" s="198" t="s">
        <v>321</v>
      </c>
      <c r="F1" s="92"/>
      <c r="G1" s="91"/>
      <c r="H1" s="91"/>
      <c r="J1"/>
      <c r="K1"/>
      <c r="L1"/>
      <c r="M1"/>
      <c r="N1"/>
      <c r="O1"/>
    </row>
    <row r="2" spans="4:21" s="89" customFormat="1" ht="18.75" thickBot="1">
      <c r="D2" s="90"/>
      <c r="E2" s="91"/>
      <c r="F2" s="92"/>
      <c r="G2" s="91"/>
      <c r="H2" s="9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86" t="s">
        <v>313</v>
      </c>
    </row>
    <row r="3" spans="1:21" ht="64.5" customHeight="1" thickBot="1" thickTop="1">
      <c r="A3" s="1"/>
      <c r="B3" s="8" t="s">
        <v>0</v>
      </c>
      <c r="C3" s="193" t="s">
        <v>1</v>
      </c>
      <c r="D3" s="9" t="s">
        <v>2</v>
      </c>
      <c r="E3" s="10" t="s">
        <v>122</v>
      </c>
      <c r="F3" s="10" t="s">
        <v>123</v>
      </c>
      <c r="G3" s="10" t="s">
        <v>124</v>
      </c>
      <c r="H3" s="11" t="s">
        <v>125</v>
      </c>
      <c r="I3" s="12" t="s">
        <v>126</v>
      </c>
      <c r="J3" s="156" t="s">
        <v>295</v>
      </c>
      <c r="K3" s="157" t="s">
        <v>296</v>
      </c>
      <c r="L3" s="157" t="s">
        <v>297</v>
      </c>
      <c r="M3" s="157" t="s">
        <v>298</v>
      </c>
      <c r="N3" s="157" t="s">
        <v>299</v>
      </c>
      <c r="O3" s="157" t="s">
        <v>300</v>
      </c>
      <c r="P3" s="157" t="s">
        <v>301</v>
      </c>
      <c r="Q3" s="157" t="s">
        <v>302</v>
      </c>
      <c r="R3" s="157" t="s">
        <v>303</v>
      </c>
      <c r="S3" s="157" t="s">
        <v>304</v>
      </c>
      <c r="T3" s="157" t="s">
        <v>305</v>
      </c>
      <c r="U3" s="158" t="s">
        <v>306</v>
      </c>
    </row>
    <row r="4" spans="1:21" ht="27.75" customHeight="1" thickBot="1">
      <c r="A4" s="1"/>
      <c r="B4" s="212" t="s">
        <v>324</v>
      </c>
      <c r="C4" s="231"/>
      <c r="D4" s="231"/>
      <c r="E4" s="231"/>
      <c r="F4" s="231"/>
      <c r="G4" s="231"/>
      <c r="H4" s="231"/>
      <c r="I4" s="231"/>
      <c r="J4" s="133"/>
      <c r="K4" s="82"/>
      <c r="L4" s="82"/>
      <c r="M4" s="82"/>
      <c r="N4" s="82"/>
      <c r="O4" s="82"/>
      <c r="P4" s="82"/>
      <c r="Q4" s="82"/>
      <c r="R4" s="82"/>
      <c r="S4" s="82"/>
      <c r="T4" s="82"/>
      <c r="U4" s="134"/>
    </row>
    <row r="5" spans="1:21" ht="19.5" customHeight="1">
      <c r="A5" s="1"/>
      <c r="B5" s="218">
        <v>1</v>
      </c>
      <c r="C5" s="233" t="s">
        <v>322</v>
      </c>
      <c r="D5" s="33" t="s">
        <v>35</v>
      </c>
      <c r="E5" s="34">
        <v>125</v>
      </c>
      <c r="F5" s="45">
        <v>18</v>
      </c>
      <c r="G5" s="34">
        <f>(H5/E5)*100</f>
        <v>16</v>
      </c>
      <c r="H5" s="35">
        <f>F5/0.9</f>
        <v>20</v>
      </c>
      <c r="I5" s="36">
        <f aca="true" t="shared" si="0" ref="I5:I23">SUM(J5:V5)</f>
        <v>0</v>
      </c>
      <c r="J5" s="151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52"/>
    </row>
    <row r="6" spans="1:21" ht="19.5" customHeight="1">
      <c r="A6" s="1"/>
      <c r="B6" s="219"/>
      <c r="C6" s="222"/>
      <c r="D6" s="14" t="s">
        <v>285</v>
      </c>
      <c r="E6" s="15">
        <v>125</v>
      </c>
      <c r="F6" s="69">
        <v>20</v>
      </c>
      <c r="G6" s="15">
        <f>(H6/E6)*100</f>
        <v>17.77777777777778</v>
      </c>
      <c r="H6" s="70">
        <f>F6/0.9</f>
        <v>22.22222222222222</v>
      </c>
      <c r="I6" s="23">
        <f t="shared" si="0"/>
        <v>0</v>
      </c>
      <c r="J6" s="151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52"/>
    </row>
    <row r="7" spans="1:21" ht="19.5" customHeight="1">
      <c r="A7" s="1"/>
      <c r="B7" s="219"/>
      <c r="C7" s="222"/>
      <c r="D7" s="14" t="s">
        <v>33</v>
      </c>
      <c r="E7" s="15">
        <v>16</v>
      </c>
      <c r="F7" s="69" t="s">
        <v>134</v>
      </c>
      <c r="G7" s="15"/>
      <c r="H7" s="70"/>
      <c r="I7" s="23">
        <f t="shared" si="0"/>
        <v>0</v>
      </c>
      <c r="J7" s="151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52"/>
    </row>
    <row r="8" spans="1:21" ht="19.5" customHeight="1" thickBot="1">
      <c r="A8" s="1"/>
      <c r="B8" s="220"/>
      <c r="C8" s="223"/>
      <c r="D8" s="37" t="s">
        <v>36</v>
      </c>
      <c r="E8" s="38">
        <v>16</v>
      </c>
      <c r="F8" s="42">
        <v>0.2</v>
      </c>
      <c r="G8" s="38">
        <f>(H8/E8)*100</f>
        <v>1.388888888888889</v>
      </c>
      <c r="H8" s="43">
        <f>F8/0.9</f>
        <v>0.22222222222222224</v>
      </c>
      <c r="I8" s="40">
        <f t="shared" si="0"/>
        <v>0</v>
      </c>
      <c r="J8" s="137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38"/>
    </row>
    <row r="9" spans="1:21" ht="19.5" customHeight="1">
      <c r="A9" s="1"/>
      <c r="B9" s="204">
        <v>2</v>
      </c>
      <c r="C9" s="118" t="s">
        <v>286</v>
      </c>
      <c r="D9" s="33" t="s">
        <v>5</v>
      </c>
      <c r="E9" s="34">
        <v>16</v>
      </c>
      <c r="F9" s="45">
        <v>4.91</v>
      </c>
      <c r="G9" s="34">
        <f>(H9/E9)*100</f>
        <v>34.09722222222222</v>
      </c>
      <c r="H9" s="35">
        <f>F9/0.9</f>
        <v>5.455555555555556</v>
      </c>
      <c r="I9" s="36">
        <f t="shared" si="0"/>
        <v>0</v>
      </c>
      <c r="J9" s="151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52"/>
    </row>
    <row r="10" spans="1:21" ht="19.5" customHeight="1" thickBot="1">
      <c r="A10" s="1"/>
      <c r="B10" s="205"/>
      <c r="C10" s="119" t="s">
        <v>251</v>
      </c>
      <c r="D10" s="37" t="s">
        <v>6</v>
      </c>
      <c r="E10" s="38">
        <v>25</v>
      </c>
      <c r="F10" s="42">
        <v>4.32</v>
      </c>
      <c r="G10" s="38">
        <f>(H10/E10)*100</f>
        <v>19.2</v>
      </c>
      <c r="H10" s="43">
        <f>F10/0.9</f>
        <v>4.8</v>
      </c>
      <c r="I10" s="40">
        <f t="shared" si="0"/>
        <v>0</v>
      </c>
      <c r="J10" s="137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38"/>
    </row>
    <row r="11" spans="1:21" ht="19.5" customHeight="1">
      <c r="A11" s="1"/>
      <c r="B11" s="204">
        <v>3</v>
      </c>
      <c r="C11" s="118" t="s">
        <v>287</v>
      </c>
      <c r="D11" s="33" t="s">
        <v>5</v>
      </c>
      <c r="E11" s="34">
        <v>10</v>
      </c>
      <c r="F11" s="45">
        <v>3.93</v>
      </c>
      <c r="G11" s="34">
        <f>(H11/E11)*100</f>
        <v>43.66666666666667</v>
      </c>
      <c r="H11" s="35">
        <f>F11/0.9</f>
        <v>4.366666666666667</v>
      </c>
      <c r="I11" s="36">
        <f t="shared" si="0"/>
        <v>0</v>
      </c>
      <c r="J11" s="151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52"/>
    </row>
    <row r="12" spans="1:21" ht="19.5" customHeight="1" thickBot="1">
      <c r="A12" s="1"/>
      <c r="B12" s="205"/>
      <c r="C12" s="119" t="s">
        <v>288</v>
      </c>
      <c r="D12" s="37" t="s">
        <v>6</v>
      </c>
      <c r="E12" s="38">
        <v>10</v>
      </c>
      <c r="F12" s="42">
        <v>2.46</v>
      </c>
      <c r="G12" s="38">
        <f>(H12/E12)*100</f>
        <v>27.333333333333332</v>
      </c>
      <c r="H12" s="43">
        <f>F12/0.9</f>
        <v>2.7333333333333334</v>
      </c>
      <c r="I12" s="40">
        <f t="shared" si="0"/>
        <v>0</v>
      </c>
      <c r="J12" s="137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38"/>
    </row>
    <row r="13" spans="1:21" ht="19.5" customHeight="1">
      <c r="A13" s="1"/>
      <c r="B13" s="204">
        <v>4</v>
      </c>
      <c r="C13" s="118" t="s">
        <v>289</v>
      </c>
      <c r="D13" s="33" t="s">
        <v>5</v>
      </c>
      <c r="E13" s="34">
        <v>4</v>
      </c>
      <c r="F13" s="45" t="s">
        <v>134</v>
      </c>
      <c r="G13" s="34"/>
      <c r="H13" s="35"/>
      <c r="I13" s="36">
        <f t="shared" si="0"/>
        <v>0</v>
      </c>
      <c r="J13" s="151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52"/>
    </row>
    <row r="14" spans="1:21" ht="19.5" customHeight="1" thickBot="1">
      <c r="A14" s="1"/>
      <c r="B14" s="205"/>
      <c r="C14" s="119" t="s">
        <v>288</v>
      </c>
      <c r="D14" s="37" t="s">
        <v>6</v>
      </c>
      <c r="E14" s="38">
        <v>4</v>
      </c>
      <c r="F14" s="42">
        <v>2.85</v>
      </c>
      <c r="G14" s="38">
        <f>(H14/E14)*100</f>
        <v>79.16666666666666</v>
      </c>
      <c r="H14" s="43">
        <f>F14/0.9</f>
        <v>3.1666666666666665</v>
      </c>
      <c r="I14" s="40">
        <f t="shared" si="0"/>
        <v>0</v>
      </c>
      <c r="J14" s="137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38"/>
    </row>
    <row r="15" spans="1:21" ht="30.75" customHeight="1" thickBot="1">
      <c r="A15" s="1"/>
      <c r="B15" s="160">
        <v>5</v>
      </c>
      <c r="C15" s="199" t="s">
        <v>323</v>
      </c>
      <c r="D15" s="33" t="s">
        <v>5</v>
      </c>
      <c r="E15" s="34">
        <v>1</v>
      </c>
      <c r="F15" s="45">
        <v>0.08</v>
      </c>
      <c r="G15" s="34">
        <f>(H15/E15)*100</f>
        <v>8.88888888888889</v>
      </c>
      <c r="H15" s="35">
        <f>F15/0.9</f>
        <v>0.08888888888888889</v>
      </c>
      <c r="I15" s="36">
        <f t="shared" si="0"/>
        <v>0</v>
      </c>
      <c r="J15" s="137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38"/>
    </row>
    <row r="16" spans="1:21" ht="19.5" customHeight="1">
      <c r="A16" s="1"/>
      <c r="B16" s="204">
        <v>6</v>
      </c>
      <c r="C16" s="118" t="s">
        <v>290</v>
      </c>
      <c r="D16" s="33" t="s">
        <v>5</v>
      </c>
      <c r="E16" s="34">
        <v>6.3</v>
      </c>
      <c r="F16" s="45">
        <v>0.25</v>
      </c>
      <c r="G16" s="34">
        <f>(H16/E16)*100</f>
        <v>4.409171075837743</v>
      </c>
      <c r="H16" s="35">
        <f>F16/0.9</f>
        <v>0.2777777777777778</v>
      </c>
      <c r="I16" s="36">
        <f t="shared" si="0"/>
        <v>0</v>
      </c>
      <c r="J16" s="151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52"/>
    </row>
    <row r="17" spans="1:21" ht="19.5" customHeight="1" thickBot="1">
      <c r="A17" s="1"/>
      <c r="B17" s="205"/>
      <c r="C17" s="119" t="s">
        <v>291</v>
      </c>
      <c r="D17" s="37" t="s">
        <v>6</v>
      </c>
      <c r="E17" s="38">
        <v>5.6</v>
      </c>
      <c r="F17" s="42" t="s">
        <v>134</v>
      </c>
      <c r="G17" s="38"/>
      <c r="H17" s="43"/>
      <c r="I17" s="40">
        <f t="shared" si="0"/>
        <v>0</v>
      </c>
      <c r="J17" s="137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38"/>
    </row>
    <row r="18" spans="1:21" ht="19.5" customHeight="1">
      <c r="A18" s="1"/>
      <c r="B18" s="204">
        <v>7</v>
      </c>
      <c r="C18" s="118" t="s">
        <v>292</v>
      </c>
      <c r="D18" s="33" t="s">
        <v>5</v>
      </c>
      <c r="E18" s="34">
        <v>6.3</v>
      </c>
      <c r="F18" s="45">
        <v>0.06</v>
      </c>
      <c r="G18" s="34">
        <f>(H18/E18)*100</f>
        <v>1.0582010582010581</v>
      </c>
      <c r="H18" s="35">
        <f>F18/0.9</f>
        <v>0.06666666666666667</v>
      </c>
      <c r="I18" s="36">
        <f t="shared" si="0"/>
        <v>0</v>
      </c>
      <c r="J18" s="151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52"/>
    </row>
    <row r="19" spans="1:21" ht="19.5" customHeight="1" thickBot="1">
      <c r="A19" s="1"/>
      <c r="B19" s="205"/>
      <c r="C19" s="119" t="s">
        <v>291</v>
      </c>
      <c r="D19" s="37" t="s">
        <v>6</v>
      </c>
      <c r="E19" s="38">
        <v>5.6</v>
      </c>
      <c r="F19" s="42" t="s">
        <v>134</v>
      </c>
      <c r="G19" s="38"/>
      <c r="H19" s="43"/>
      <c r="I19" s="40">
        <f t="shared" si="0"/>
        <v>0</v>
      </c>
      <c r="J19" s="137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38"/>
    </row>
    <row r="20" spans="1:21" ht="19.5" customHeight="1">
      <c r="A20" s="1"/>
      <c r="B20" s="204">
        <v>8</v>
      </c>
      <c r="C20" s="118" t="s">
        <v>293</v>
      </c>
      <c r="D20" s="33" t="s">
        <v>5</v>
      </c>
      <c r="E20" s="34">
        <v>1.6</v>
      </c>
      <c r="F20" s="45">
        <v>0.098</v>
      </c>
      <c r="G20" s="34">
        <f>(H20/E20)*100</f>
        <v>6.805555555555555</v>
      </c>
      <c r="H20" s="35">
        <f>F20/0.9</f>
        <v>0.1088888888888889</v>
      </c>
      <c r="I20" s="36">
        <f t="shared" si="0"/>
        <v>0</v>
      </c>
      <c r="J20" s="151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52"/>
    </row>
    <row r="21" spans="1:21" ht="19.5" customHeight="1" thickBot="1">
      <c r="A21" s="1"/>
      <c r="B21" s="205"/>
      <c r="C21" s="119" t="s">
        <v>220</v>
      </c>
      <c r="D21" s="37" t="s">
        <v>6</v>
      </c>
      <c r="E21" s="38">
        <v>1.6</v>
      </c>
      <c r="F21" s="42" t="s">
        <v>134</v>
      </c>
      <c r="G21" s="38"/>
      <c r="H21" s="43"/>
      <c r="I21" s="40">
        <f t="shared" si="0"/>
        <v>0</v>
      </c>
      <c r="J21" s="137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38"/>
    </row>
    <row r="22" spans="1:21" ht="19.5" customHeight="1">
      <c r="A22" s="1"/>
      <c r="B22" s="204">
        <v>9</v>
      </c>
      <c r="C22" s="118" t="s">
        <v>294</v>
      </c>
      <c r="D22" s="33" t="s">
        <v>5</v>
      </c>
      <c r="E22" s="34">
        <v>2.5</v>
      </c>
      <c r="F22" s="45">
        <v>0.1</v>
      </c>
      <c r="G22" s="34">
        <f>(H22/E22)*100</f>
        <v>4.444444444444445</v>
      </c>
      <c r="H22" s="35">
        <f>F22/0.9</f>
        <v>0.11111111111111112</v>
      </c>
      <c r="I22" s="36">
        <f t="shared" si="0"/>
        <v>0</v>
      </c>
      <c r="J22" s="151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52"/>
    </row>
    <row r="23" spans="1:21" ht="19.5" customHeight="1" thickBot="1">
      <c r="A23" s="1"/>
      <c r="B23" s="205"/>
      <c r="C23" s="119" t="s">
        <v>220</v>
      </c>
      <c r="D23" s="37" t="s">
        <v>6</v>
      </c>
      <c r="E23" s="38">
        <v>1</v>
      </c>
      <c r="F23" s="42" t="s">
        <v>134</v>
      </c>
      <c r="G23" s="38"/>
      <c r="H23" s="43"/>
      <c r="I23" s="40">
        <f t="shared" si="0"/>
        <v>0</v>
      </c>
      <c r="J23" s="137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38"/>
    </row>
    <row r="24" spans="2:8" ht="19.5" customHeight="1">
      <c r="B24" s="97"/>
      <c r="C24" s="96"/>
      <c r="D24" s="99"/>
      <c r="E24" s="101"/>
      <c r="F24" s="102"/>
      <c r="G24" s="98"/>
      <c r="H24" s="98"/>
    </row>
    <row r="25" spans="2:8" ht="15.75">
      <c r="B25" s="97"/>
      <c r="C25" s="96"/>
      <c r="D25" s="99"/>
      <c r="E25" s="101"/>
      <c r="F25" s="102"/>
      <c r="G25" s="98"/>
      <c r="H25" s="98"/>
    </row>
    <row r="26" spans="2:8" ht="15.75">
      <c r="B26" s="97"/>
      <c r="C26" s="96"/>
      <c r="D26" s="96"/>
      <c r="E26" s="101"/>
      <c r="F26" s="102"/>
      <c r="G26" s="98"/>
      <c r="H26" s="98"/>
    </row>
    <row r="27" spans="2:8" ht="15.75">
      <c r="B27" s="97"/>
      <c r="C27" s="104"/>
      <c r="D27" s="96"/>
      <c r="E27" s="101"/>
      <c r="F27" s="105"/>
      <c r="G27" s="98"/>
      <c r="H27" s="98"/>
    </row>
    <row r="28" spans="2:8" ht="15.75">
      <c r="B28" s="97"/>
      <c r="C28" s="96"/>
      <c r="D28" s="96"/>
      <c r="E28" s="101"/>
      <c r="F28" s="102"/>
      <c r="G28" s="98"/>
      <c r="H28" s="98"/>
    </row>
    <row r="29" spans="2:8" ht="15.75">
      <c r="B29" s="97"/>
      <c r="C29" s="96"/>
      <c r="D29" s="96"/>
      <c r="E29" s="101"/>
      <c r="F29" s="102"/>
      <c r="G29" s="98"/>
      <c r="H29" s="98"/>
    </row>
    <row r="30" spans="2:8" ht="15.75">
      <c r="B30" s="97"/>
      <c r="C30" s="96"/>
      <c r="D30" s="96"/>
      <c r="E30" s="101"/>
      <c r="F30" s="102"/>
      <c r="G30" s="98"/>
      <c r="H30" s="98"/>
    </row>
    <row r="31" spans="2:8" ht="15.75">
      <c r="B31" s="97"/>
      <c r="C31" s="106"/>
      <c r="D31" s="96"/>
      <c r="E31" s="101"/>
      <c r="F31" s="102"/>
      <c r="G31" s="98"/>
      <c r="H31" s="98"/>
    </row>
    <row r="32" spans="2:8" ht="15.75">
      <c r="B32" s="97"/>
      <c r="C32" s="107"/>
      <c r="D32" s="96"/>
      <c r="E32" s="101"/>
      <c r="F32" s="102"/>
      <c r="G32" s="98"/>
      <c r="H32" s="98"/>
    </row>
    <row r="33" spans="2:8" ht="15.75">
      <c r="B33" s="97"/>
      <c r="C33" s="96"/>
      <c r="D33" s="96"/>
      <c r="E33" s="101"/>
      <c r="F33" s="102"/>
      <c r="G33" s="98"/>
      <c r="H33" s="98"/>
    </row>
    <row r="34" spans="2:8" ht="15.75">
      <c r="B34" s="97"/>
      <c r="C34" s="96"/>
      <c r="D34" s="96"/>
      <c r="E34" s="101"/>
      <c r="F34" s="102"/>
      <c r="G34" s="98"/>
      <c r="H34" s="98"/>
    </row>
    <row r="35" spans="2:8" ht="15.75">
      <c r="B35" s="97"/>
      <c r="C35" s="96"/>
      <c r="D35" s="96"/>
      <c r="E35" s="101"/>
      <c r="F35" s="102"/>
      <c r="G35" s="98"/>
      <c r="H35" s="98"/>
    </row>
    <row r="36" spans="2:8" ht="15.75">
      <c r="B36" s="97"/>
      <c r="C36" s="96"/>
      <c r="D36" s="96"/>
      <c r="E36" s="101"/>
      <c r="F36" s="102"/>
      <c r="G36" s="98"/>
      <c r="H36" s="98"/>
    </row>
    <row r="37" spans="2:8" ht="15.75">
      <c r="B37" s="97"/>
      <c r="C37" s="96"/>
      <c r="D37" s="96"/>
      <c r="E37" s="101"/>
      <c r="F37" s="102"/>
      <c r="G37" s="98"/>
      <c r="H37" s="98"/>
    </row>
    <row r="38" spans="2:8" ht="15.75">
      <c r="B38" s="97"/>
      <c r="C38" s="96"/>
      <c r="D38" s="96"/>
      <c r="E38" s="101"/>
      <c r="F38" s="102"/>
      <c r="G38" s="98"/>
      <c r="H38" s="98"/>
    </row>
    <row r="39" spans="2:8" ht="15.75">
      <c r="B39" s="97"/>
      <c r="C39" s="96"/>
      <c r="D39" s="96"/>
      <c r="E39" s="101"/>
      <c r="F39" s="102"/>
      <c r="G39" s="98"/>
      <c r="H39" s="98"/>
    </row>
    <row r="40" spans="2:8" ht="15.75">
      <c r="B40" s="97"/>
      <c r="C40" s="96"/>
      <c r="D40" s="96"/>
      <c r="E40" s="101"/>
      <c r="F40" s="102"/>
      <c r="G40" s="98"/>
      <c r="H40" s="98"/>
    </row>
    <row r="41" spans="2:8" ht="15.75">
      <c r="B41" s="97"/>
      <c r="C41" s="96"/>
      <c r="D41" s="96"/>
      <c r="E41" s="101"/>
      <c r="F41" s="102"/>
      <c r="G41" s="98"/>
      <c r="H41" s="98"/>
    </row>
    <row r="42" spans="2:8" ht="15.75">
      <c r="B42" s="97"/>
      <c r="C42" s="96"/>
      <c r="D42" s="96"/>
      <c r="E42" s="101"/>
      <c r="F42" s="102"/>
      <c r="G42" s="98"/>
      <c r="H42" s="98"/>
    </row>
    <row r="43" spans="2:8" ht="15.75">
      <c r="B43" s="97"/>
      <c r="C43" s="96"/>
      <c r="D43" s="96"/>
      <c r="E43" s="101"/>
      <c r="F43" s="102"/>
      <c r="G43" s="98"/>
      <c r="H43" s="98"/>
    </row>
    <row r="44" spans="2:8" ht="15.75">
      <c r="B44" s="97"/>
      <c r="C44" s="96"/>
      <c r="D44" s="96"/>
      <c r="E44" s="101"/>
      <c r="F44" s="102"/>
      <c r="G44" s="98"/>
      <c r="H44" s="98"/>
    </row>
    <row r="45" spans="2:8" ht="15.75">
      <c r="B45" s="97"/>
      <c r="C45" s="96"/>
      <c r="D45" s="96"/>
      <c r="E45" s="101"/>
      <c r="F45" s="102"/>
      <c r="G45" s="98"/>
      <c r="H45" s="98"/>
    </row>
  </sheetData>
  <sheetProtection/>
  <mergeCells count="10">
    <mergeCell ref="B20:B21"/>
    <mergeCell ref="B22:B23"/>
    <mergeCell ref="C5:C8"/>
    <mergeCell ref="B4:I4"/>
    <mergeCell ref="B16:B17"/>
    <mergeCell ref="B18:B19"/>
    <mergeCell ref="B9:B10"/>
    <mergeCell ref="B11:B12"/>
    <mergeCell ref="B13:B14"/>
    <mergeCell ref="B5:B8"/>
  </mergeCells>
  <hyperlinks>
    <hyperlink ref="B4:I4" location="ЭнергоУчасток!A1" display="Степногорский ЭУ       "/>
  </hyperlinks>
  <printOptions/>
  <pageMargins left="0.7874015748031497" right="0.3937007874015748" top="0.5905511811023623" bottom="0.5905511811023623" header="0" footer="0"/>
  <pageSetup horizontalDpi="120" verticalDpi="12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 ЦДС</dc:creator>
  <cp:keywords/>
  <dc:description/>
  <cp:lastModifiedBy>Слащёва</cp:lastModifiedBy>
  <cp:lastPrinted>2015-04-27T10:45:55Z</cp:lastPrinted>
  <dcterms:created xsi:type="dcterms:W3CDTF">2015-03-05T02:58:22Z</dcterms:created>
  <dcterms:modified xsi:type="dcterms:W3CDTF">2015-09-30T05:54:15Z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